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/>
  <workbookPr showInkAnnotation="0" autoCompressPictures="0"/>
  <bookViews>
    <workbookView xWindow="2600" yWindow="1320" windowWidth="25600" windowHeight="16060" tabRatio="547" activeTab="1"/>
  </bookViews>
  <sheets>
    <sheet name="Map" sheetId="4" r:id="rId1"/>
    <sheet name="Distance &amp; Bearing" sheetId="1" r:id="rId2"/>
    <sheet name="2018 Course Card" sheetId="5" r:id="rId3"/>
    <sheet name="2018 GPS Mark Locations" sheetId="3" r:id="rId4"/>
    <sheet name="2016 GPS Mark Locations" sheetId="6" r:id="rId5"/>
  </sheets>
  <definedNames>
    <definedName name="_xlnm._FilterDatabase" localSheetId="1" hidden="1">'Distance &amp; Bearing'!$A$10:$B$48</definedName>
    <definedName name="_xlnm.Print_Area" localSheetId="1">'Distance &amp; Bearing'!$A$1:$V$43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42" i="1" l="1"/>
  <c r="Y36" i="1"/>
  <c r="Y34" i="1"/>
  <c r="Y32" i="1"/>
  <c r="Y30" i="1"/>
  <c r="Y22" i="1"/>
  <c r="Y20" i="1"/>
  <c r="Y14" i="1"/>
  <c r="Y12" i="1"/>
  <c r="Y10" i="1"/>
  <c r="Y8" i="1"/>
  <c r="Y6" i="1"/>
  <c r="Y4" i="1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E39" i="6"/>
  <c r="E38" i="6"/>
  <c r="E37" i="6"/>
  <c r="E36" i="6"/>
  <c r="E35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S2" i="1"/>
  <c r="S3" i="1"/>
  <c r="S46" i="1"/>
  <c r="P45" i="1"/>
  <c r="K30" i="1"/>
  <c r="S20" i="1"/>
  <c r="S45" i="1"/>
  <c r="I3" i="5"/>
  <c r="R2" i="1"/>
  <c r="R3" i="1"/>
  <c r="R68" i="1"/>
  <c r="R11" i="1"/>
  <c r="R67" i="1"/>
  <c r="R10" i="1"/>
  <c r="F2" i="1"/>
  <c r="F3" i="1"/>
  <c r="F68" i="1"/>
  <c r="F67" i="1"/>
  <c r="A64" i="1"/>
  <c r="A63" i="1"/>
  <c r="B66" i="1"/>
  <c r="B65" i="1"/>
  <c r="A66" i="1"/>
  <c r="A65" i="1"/>
  <c r="B68" i="1"/>
  <c r="B67" i="1"/>
  <c r="A68" i="1"/>
  <c r="A67" i="1"/>
  <c r="B58" i="1"/>
  <c r="B57" i="1"/>
  <c r="A58" i="1"/>
  <c r="A57" i="1"/>
  <c r="B56" i="1"/>
  <c r="B55" i="1"/>
  <c r="A56" i="1"/>
  <c r="A55" i="1"/>
  <c r="A54" i="1"/>
  <c r="A53" i="1"/>
  <c r="A52" i="1"/>
  <c r="A51" i="1"/>
  <c r="A50" i="1"/>
  <c r="A49" i="1"/>
  <c r="A48" i="1"/>
  <c r="A47" i="1"/>
  <c r="A46" i="1"/>
  <c r="A45" i="1"/>
  <c r="A62" i="1"/>
  <c r="A61" i="1"/>
  <c r="A60" i="1"/>
  <c r="A59" i="1"/>
  <c r="B52" i="1"/>
  <c r="B51" i="1"/>
  <c r="B50" i="1"/>
  <c r="B49" i="1"/>
  <c r="V2" i="1"/>
  <c r="V3" i="1"/>
  <c r="V66" i="1"/>
  <c r="V65" i="1"/>
  <c r="C2" i="1"/>
  <c r="C3" i="1"/>
  <c r="C20" i="1"/>
  <c r="B61" i="1"/>
  <c r="B62" i="1"/>
  <c r="V61" i="1"/>
  <c r="K2" i="1"/>
  <c r="K3" i="1"/>
  <c r="K61" i="1"/>
  <c r="V20" i="1"/>
  <c r="I39" i="5"/>
  <c r="B59" i="1"/>
  <c r="B60" i="1"/>
  <c r="S60" i="1"/>
  <c r="S59" i="1"/>
  <c r="F59" i="1"/>
  <c r="V59" i="1"/>
  <c r="V10" i="1"/>
  <c r="D10" i="5"/>
  <c r="S10" i="1"/>
  <c r="D9" i="5"/>
  <c r="D8" i="5"/>
  <c r="R59" i="1"/>
  <c r="D7" i="5"/>
  <c r="D6" i="5"/>
  <c r="D5" i="5"/>
  <c r="D4" i="5"/>
  <c r="D3" i="5"/>
  <c r="V60" i="1"/>
  <c r="F4" i="1"/>
  <c r="C12" i="1"/>
  <c r="V12" i="1"/>
  <c r="D11" i="5"/>
  <c r="F60" i="1"/>
  <c r="B63" i="1"/>
  <c r="B64" i="1"/>
  <c r="P2" i="1"/>
  <c r="P3" i="1"/>
  <c r="P63" i="1"/>
  <c r="G2" i="1"/>
  <c r="G3" i="1"/>
  <c r="G63" i="1"/>
  <c r="P42" i="1"/>
  <c r="K42" i="1"/>
  <c r="I21" i="5"/>
  <c r="F8" i="1"/>
  <c r="G8" i="1"/>
  <c r="G57" i="1"/>
  <c r="G10" i="1"/>
  <c r="F57" i="1"/>
  <c r="D27" i="5"/>
  <c r="V7" i="1"/>
  <c r="U2" i="1"/>
  <c r="U3" i="1"/>
  <c r="U7" i="1"/>
  <c r="T2" i="1"/>
  <c r="T3" i="1"/>
  <c r="T7" i="1"/>
  <c r="S7" i="1"/>
  <c r="R7" i="1"/>
  <c r="Q2" i="1"/>
  <c r="Q3" i="1"/>
  <c r="Q7" i="1"/>
  <c r="P7" i="1"/>
  <c r="O2" i="1"/>
  <c r="O3" i="1"/>
  <c r="O7" i="1"/>
  <c r="N2" i="1"/>
  <c r="N3" i="1"/>
  <c r="N7" i="1"/>
  <c r="M2" i="1"/>
  <c r="M3" i="1"/>
  <c r="M7" i="1"/>
  <c r="L2" i="1"/>
  <c r="L3" i="1"/>
  <c r="L7" i="1"/>
  <c r="K7" i="1"/>
  <c r="B18" i="1"/>
  <c r="J2" i="1"/>
  <c r="B19" i="1"/>
  <c r="J3" i="1"/>
  <c r="J7" i="1"/>
  <c r="B16" i="1"/>
  <c r="I2" i="1"/>
  <c r="B17" i="1"/>
  <c r="I3" i="1"/>
  <c r="I7" i="1"/>
  <c r="H2" i="1"/>
  <c r="H3" i="1"/>
  <c r="H7" i="1"/>
  <c r="G7" i="1"/>
  <c r="F7" i="1"/>
  <c r="E2" i="1"/>
  <c r="E3" i="1"/>
  <c r="E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E4" i="1"/>
  <c r="D2" i="1"/>
  <c r="D3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5" i="1"/>
  <c r="D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19" i="1"/>
  <c r="C18" i="1"/>
  <c r="C17" i="1"/>
  <c r="C16" i="1"/>
  <c r="C15" i="1"/>
  <c r="C14" i="1"/>
  <c r="C13" i="1"/>
  <c r="C11" i="1"/>
  <c r="C10" i="1"/>
  <c r="C9" i="1"/>
  <c r="C8" i="1"/>
  <c r="C7" i="1"/>
  <c r="C6" i="1"/>
  <c r="D1" i="1"/>
  <c r="C1" i="1"/>
  <c r="R61" i="1"/>
  <c r="V34" i="1"/>
  <c r="I38" i="5"/>
  <c r="F61" i="1"/>
  <c r="I37" i="5"/>
  <c r="L61" i="1"/>
  <c r="V22" i="1"/>
  <c r="I36" i="5"/>
  <c r="I35" i="5"/>
  <c r="I34" i="5"/>
  <c r="I33" i="5"/>
  <c r="I32" i="5"/>
  <c r="K62" i="1"/>
  <c r="L62" i="1"/>
  <c r="L59" i="1"/>
  <c r="R20" i="1"/>
  <c r="I29" i="5"/>
  <c r="R22" i="1"/>
  <c r="I28" i="5"/>
  <c r="S22" i="1"/>
  <c r="I27" i="5"/>
  <c r="K59" i="1"/>
  <c r="I26" i="5"/>
  <c r="I25" i="5"/>
  <c r="I24" i="5"/>
  <c r="L60" i="1"/>
  <c r="K60" i="1"/>
  <c r="R60" i="1"/>
  <c r="K63" i="1"/>
  <c r="I20" i="5"/>
  <c r="L63" i="1"/>
  <c r="L42" i="1"/>
  <c r="I19" i="5"/>
  <c r="I18" i="5"/>
  <c r="I17" i="5"/>
  <c r="G64" i="1"/>
  <c r="K64" i="1"/>
  <c r="P64" i="1"/>
  <c r="L64" i="1"/>
  <c r="B53" i="1"/>
  <c r="B54" i="1"/>
  <c r="K53" i="1"/>
  <c r="S53" i="1"/>
  <c r="V53" i="1"/>
  <c r="D19" i="5"/>
  <c r="R53" i="1"/>
  <c r="R14" i="1"/>
  <c r="D18" i="5"/>
  <c r="D17" i="5"/>
  <c r="D16" i="5"/>
  <c r="D15" i="5"/>
  <c r="D14" i="5"/>
  <c r="D13" i="5"/>
  <c r="S54" i="1"/>
  <c r="V54" i="1"/>
  <c r="R54" i="1"/>
  <c r="K54" i="1"/>
  <c r="S61" i="1"/>
  <c r="V62" i="1"/>
  <c r="S62" i="1"/>
  <c r="R62" i="1"/>
  <c r="F62" i="1"/>
  <c r="B45" i="1"/>
  <c r="B46" i="1"/>
  <c r="R45" i="1"/>
  <c r="V36" i="1"/>
  <c r="S34" i="1"/>
  <c r="D43" i="5"/>
  <c r="D42" i="5"/>
  <c r="D41" i="5"/>
  <c r="D40" i="5"/>
  <c r="D39" i="5"/>
  <c r="D38" i="5"/>
  <c r="F45" i="1"/>
  <c r="D37" i="5"/>
  <c r="L45" i="1"/>
  <c r="D36" i="5"/>
  <c r="D35" i="5"/>
  <c r="F46" i="1"/>
  <c r="L46" i="1"/>
  <c r="R46" i="1"/>
  <c r="R51" i="1"/>
  <c r="P51" i="1"/>
  <c r="Q34" i="1"/>
  <c r="L30" i="1"/>
  <c r="D33" i="5"/>
  <c r="R36" i="1"/>
  <c r="P36" i="1"/>
  <c r="D32" i="5"/>
  <c r="P22" i="1"/>
  <c r="D31" i="5"/>
  <c r="D30" i="5"/>
  <c r="Q30" i="1"/>
  <c r="D29" i="5"/>
  <c r="R52" i="1"/>
  <c r="Q43" i="1"/>
  <c r="Q42" i="1"/>
  <c r="Q41" i="1"/>
  <c r="Q40" i="1"/>
  <c r="Q37" i="1"/>
  <c r="Q36" i="1"/>
  <c r="Q35" i="1"/>
  <c r="Q31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V33" i="1"/>
  <c r="V32" i="1"/>
  <c r="U33" i="1"/>
  <c r="U32" i="1"/>
  <c r="S33" i="1"/>
  <c r="S32" i="1"/>
  <c r="R33" i="1"/>
  <c r="R32" i="1"/>
  <c r="P33" i="1"/>
  <c r="P32" i="1"/>
  <c r="L33" i="1"/>
  <c r="L32" i="1"/>
  <c r="K33" i="1"/>
  <c r="K32" i="1"/>
  <c r="Q1" i="1"/>
  <c r="J33" i="1"/>
  <c r="J32" i="1"/>
  <c r="I33" i="1"/>
  <c r="I32" i="1"/>
  <c r="H33" i="1"/>
  <c r="H32" i="1"/>
  <c r="G33" i="1"/>
  <c r="G32" i="1"/>
  <c r="F33" i="1"/>
  <c r="F32" i="1"/>
  <c r="E33" i="1"/>
  <c r="E32" i="1"/>
  <c r="E43" i="1"/>
  <c r="E42" i="1"/>
  <c r="E41" i="1"/>
  <c r="E40" i="1"/>
  <c r="E37" i="1"/>
  <c r="E36" i="1"/>
  <c r="E35" i="1"/>
  <c r="E34" i="1"/>
  <c r="E31" i="1"/>
  <c r="E30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V9" i="1"/>
  <c r="V8" i="1"/>
  <c r="U9" i="1"/>
  <c r="U8" i="1"/>
  <c r="S9" i="1"/>
  <c r="S8" i="1"/>
  <c r="R9" i="1"/>
  <c r="R8" i="1"/>
  <c r="P9" i="1"/>
  <c r="P8" i="1"/>
  <c r="L9" i="1"/>
  <c r="L8" i="1"/>
  <c r="K9" i="1"/>
  <c r="K8" i="1"/>
  <c r="J9" i="1"/>
  <c r="J8" i="1"/>
  <c r="I9" i="1"/>
  <c r="I8" i="1"/>
  <c r="H9" i="1"/>
  <c r="H8" i="1"/>
  <c r="G9" i="1"/>
  <c r="F9" i="1"/>
  <c r="E1" i="1"/>
  <c r="B47" i="1"/>
  <c r="B48" i="1"/>
  <c r="S48" i="1"/>
  <c r="S47" i="1"/>
  <c r="R48" i="1"/>
  <c r="R47" i="1"/>
  <c r="P48" i="1"/>
  <c r="P47" i="1"/>
  <c r="P52" i="1"/>
  <c r="D26" i="5"/>
  <c r="G20" i="1"/>
  <c r="K57" i="1"/>
  <c r="D25" i="5"/>
  <c r="D24" i="5"/>
  <c r="G34" i="1"/>
  <c r="R57" i="1"/>
  <c r="D23" i="5"/>
  <c r="D22" i="5"/>
  <c r="D21" i="5"/>
  <c r="K58" i="1"/>
  <c r="R58" i="1"/>
  <c r="F58" i="1"/>
  <c r="P20" i="1"/>
  <c r="S30" i="1"/>
  <c r="I7" i="5"/>
  <c r="V30" i="1"/>
  <c r="I6" i="5"/>
  <c r="I5" i="5"/>
  <c r="I4" i="5"/>
  <c r="U49" i="1"/>
  <c r="U10" i="1"/>
  <c r="U36" i="1"/>
  <c r="S49" i="1"/>
  <c r="I14" i="5"/>
  <c r="U22" i="1"/>
  <c r="I13" i="5"/>
  <c r="U34" i="1"/>
  <c r="S40" i="1"/>
  <c r="I12" i="5"/>
  <c r="I11" i="5"/>
  <c r="I10" i="5"/>
  <c r="F50" i="1"/>
  <c r="F49" i="1"/>
  <c r="G58" i="1"/>
  <c r="U50" i="1"/>
  <c r="S50" i="1"/>
  <c r="U43" i="1"/>
  <c r="U42" i="1"/>
  <c r="U39" i="1"/>
  <c r="U38" i="1"/>
  <c r="U37" i="1"/>
  <c r="U35" i="1"/>
  <c r="U31" i="1"/>
  <c r="U30" i="1"/>
  <c r="U29" i="1"/>
  <c r="U28" i="1"/>
  <c r="U27" i="1"/>
  <c r="U26" i="1"/>
  <c r="U25" i="1"/>
  <c r="U24" i="1"/>
  <c r="U23" i="1"/>
  <c r="U21" i="1"/>
  <c r="U20" i="1"/>
  <c r="U19" i="1"/>
  <c r="U18" i="1"/>
  <c r="U17" i="1"/>
  <c r="U16" i="1"/>
  <c r="U15" i="1"/>
  <c r="U14" i="1"/>
  <c r="U13" i="1"/>
  <c r="U12" i="1"/>
  <c r="U11" i="1"/>
  <c r="U1" i="1"/>
  <c r="V41" i="1"/>
  <c r="T41" i="1"/>
  <c r="S41" i="1"/>
  <c r="R41" i="1"/>
  <c r="P41" i="1"/>
  <c r="O41" i="1"/>
  <c r="N41" i="1"/>
  <c r="M41" i="1"/>
  <c r="L41" i="1"/>
  <c r="K41" i="1"/>
  <c r="J41" i="1"/>
  <c r="I41" i="1"/>
  <c r="H41" i="1"/>
  <c r="G41" i="1"/>
  <c r="V40" i="1"/>
  <c r="T40" i="1"/>
  <c r="R40" i="1"/>
  <c r="P40" i="1"/>
  <c r="O40" i="1"/>
  <c r="N40" i="1"/>
  <c r="M40" i="1"/>
  <c r="L40" i="1"/>
  <c r="K40" i="1"/>
  <c r="J40" i="1"/>
  <c r="I40" i="1"/>
  <c r="H40" i="1"/>
  <c r="G40" i="1"/>
  <c r="F41" i="1"/>
  <c r="F40" i="1"/>
  <c r="P46" i="1"/>
  <c r="K23" i="1"/>
  <c r="K22" i="1"/>
  <c r="K31" i="1"/>
  <c r="K35" i="1"/>
  <c r="K34" i="1"/>
  <c r="K37" i="1"/>
  <c r="K36" i="1"/>
  <c r="K43" i="1"/>
  <c r="K15" i="1"/>
  <c r="K14" i="1"/>
  <c r="I15" i="1"/>
  <c r="I14" i="1"/>
  <c r="A18" i="1"/>
  <c r="Y18" i="1"/>
  <c r="A16" i="1"/>
  <c r="Y16" i="1"/>
  <c r="W2" i="1"/>
  <c r="W3" i="1"/>
  <c r="W19" i="1"/>
  <c r="V19" i="1"/>
  <c r="T19" i="1"/>
  <c r="S19" i="1"/>
  <c r="R19" i="1"/>
  <c r="P19" i="1"/>
  <c r="O19" i="1"/>
  <c r="N19" i="1"/>
  <c r="M19" i="1"/>
  <c r="L19" i="1"/>
  <c r="K19" i="1"/>
  <c r="W18" i="1"/>
  <c r="V18" i="1"/>
  <c r="T18" i="1"/>
  <c r="S18" i="1"/>
  <c r="R18" i="1"/>
  <c r="P18" i="1"/>
  <c r="O18" i="1"/>
  <c r="N18" i="1"/>
  <c r="M18" i="1"/>
  <c r="L18" i="1"/>
  <c r="K18" i="1"/>
  <c r="W17" i="1"/>
  <c r="V17" i="1"/>
  <c r="T17" i="1"/>
  <c r="S17" i="1"/>
  <c r="R17" i="1"/>
  <c r="P17" i="1"/>
  <c r="O17" i="1"/>
  <c r="N17" i="1"/>
  <c r="M17" i="1"/>
  <c r="L17" i="1"/>
  <c r="K17" i="1"/>
  <c r="W16" i="1"/>
  <c r="V16" i="1"/>
  <c r="T16" i="1"/>
  <c r="S16" i="1"/>
  <c r="R16" i="1"/>
  <c r="P16" i="1"/>
  <c r="O16" i="1"/>
  <c r="N16" i="1"/>
  <c r="M16" i="1"/>
  <c r="L16" i="1"/>
  <c r="K16" i="1"/>
  <c r="H19" i="1"/>
  <c r="H18" i="1"/>
  <c r="H17" i="1"/>
  <c r="H16" i="1"/>
  <c r="F19" i="1"/>
  <c r="F18" i="1"/>
  <c r="F17" i="1"/>
  <c r="F16" i="1"/>
  <c r="G43" i="1"/>
  <c r="G42" i="1"/>
  <c r="G39" i="1"/>
  <c r="G38" i="1"/>
  <c r="G37" i="1"/>
  <c r="G36" i="1"/>
  <c r="G35" i="1"/>
  <c r="G31" i="1"/>
  <c r="G30" i="1"/>
  <c r="G29" i="1"/>
  <c r="G28" i="1"/>
  <c r="G27" i="1"/>
  <c r="G26" i="1"/>
  <c r="G25" i="1"/>
  <c r="G24" i="1"/>
  <c r="G23" i="1"/>
  <c r="G22" i="1"/>
  <c r="G21" i="1"/>
  <c r="G19" i="1"/>
  <c r="G18" i="1"/>
  <c r="G17" i="1"/>
  <c r="G16" i="1"/>
  <c r="G15" i="1"/>
  <c r="G14" i="1"/>
  <c r="J43" i="1"/>
  <c r="I43" i="1"/>
  <c r="J42" i="1"/>
  <c r="I42" i="1"/>
  <c r="J39" i="1"/>
  <c r="I39" i="1"/>
  <c r="J38" i="1"/>
  <c r="I38" i="1"/>
  <c r="J37" i="1"/>
  <c r="I37" i="1"/>
  <c r="J36" i="1"/>
  <c r="I36" i="1"/>
  <c r="J35" i="1"/>
  <c r="I35" i="1"/>
  <c r="J34" i="1"/>
  <c r="I34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I19" i="1"/>
  <c r="I18" i="1"/>
  <c r="J17" i="1"/>
  <c r="J16" i="1"/>
  <c r="J15" i="1"/>
  <c r="J14" i="1"/>
  <c r="J13" i="1"/>
  <c r="I13" i="1"/>
  <c r="J12" i="1"/>
  <c r="I12" i="1"/>
  <c r="J11" i="1"/>
  <c r="I11" i="1"/>
  <c r="J10" i="1"/>
  <c r="I10" i="1"/>
  <c r="J1" i="1"/>
  <c r="I1" i="1"/>
  <c r="V1" i="1"/>
  <c r="S1" i="1"/>
  <c r="R1" i="1"/>
  <c r="P1" i="1"/>
  <c r="L1" i="1"/>
  <c r="K1" i="1"/>
  <c r="H1" i="1"/>
  <c r="G1" i="1"/>
  <c r="F1" i="1"/>
  <c r="G11" i="1"/>
  <c r="N29" i="1"/>
  <c r="N28" i="1"/>
  <c r="O27" i="1"/>
  <c r="O26" i="1"/>
  <c r="O25" i="1"/>
  <c r="O24" i="1"/>
  <c r="N25" i="1"/>
  <c r="N24" i="1"/>
  <c r="O23" i="1"/>
  <c r="N23" i="1"/>
  <c r="O22" i="1"/>
  <c r="N22" i="1"/>
  <c r="O35" i="1"/>
  <c r="N35" i="1"/>
  <c r="O34" i="1"/>
  <c r="N34" i="1"/>
  <c r="O39" i="1"/>
  <c r="N39" i="1"/>
  <c r="O38" i="1"/>
  <c r="N38" i="1"/>
  <c r="O37" i="1"/>
  <c r="N37" i="1"/>
  <c r="O36" i="1"/>
  <c r="N36" i="1"/>
  <c r="O43" i="1"/>
  <c r="N43" i="1"/>
  <c r="O42" i="1"/>
  <c r="N42" i="1"/>
  <c r="O31" i="1"/>
  <c r="N31" i="1"/>
  <c r="O30" i="1"/>
  <c r="N30" i="1"/>
  <c r="O11" i="1"/>
  <c r="N11" i="1"/>
  <c r="O10" i="1"/>
  <c r="N10" i="1"/>
  <c r="O21" i="1"/>
  <c r="N21" i="1"/>
  <c r="O20" i="1"/>
  <c r="N20" i="1"/>
  <c r="O15" i="1"/>
  <c r="N15" i="1"/>
  <c r="O14" i="1"/>
  <c r="N14" i="1"/>
  <c r="O13" i="1"/>
  <c r="O12" i="1"/>
  <c r="N13" i="1"/>
  <c r="N12" i="1"/>
  <c r="AD15" i="1"/>
  <c r="F34" i="1"/>
  <c r="M13" i="1"/>
  <c r="M12" i="1"/>
  <c r="M15" i="1"/>
  <c r="M14" i="1"/>
  <c r="M29" i="1"/>
  <c r="M28" i="1"/>
  <c r="M27" i="1"/>
  <c r="M26" i="1"/>
  <c r="M23" i="1"/>
  <c r="M22" i="1"/>
  <c r="M35" i="1"/>
  <c r="M34" i="1"/>
  <c r="M39" i="1"/>
  <c r="M38" i="1"/>
  <c r="M37" i="1"/>
  <c r="M36" i="1"/>
  <c r="M43" i="1"/>
  <c r="M42" i="1"/>
  <c r="M31" i="1"/>
  <c r="M30" i="1"/>
  <c r="M11" i="1"/>
  <c r="M10" i="1"/>
  <c r="M21" i="1"/>
  <c r="M20" i="1"/>
  <c r="L13" i="1"/>
  <c r="L12" i="1"/>
  <c r="L15" i="1"/>
  <c r="L14" i="1"/>
  <c r="L29" i="1"/>
  <c r="L28" i="1"/>
  <c r="L27" i="1"/>
  <c r="L26" i="1"/>
  <c r="L25" i="1"/>
  <c r="L24" i="1"/>
  <c r="L35" i="1"/>
  <c r="L34" i="1"/>
  <c r="L39" i="1"/>
  <c r="L38" i="1"/>
  <c r="L37" i="1"/>
  <c r="L36" i="1"/>
  <c r="L43" i="1"/>
  <c r="L31" i="1"/>
  <c r="L11" i="1"/>
  <c r="L10" i="1"/>
  <c r="L21" i="1"/>
  <c r="L20" i="1"/>
  <c r="R13" i="1"/>
  <c r="R12" i="1"/>
  <c r="R15" i="1"/>
  <c r="R29" i="1"/>
  <c r="R28" i="1"/>
  <c r="R27" i="1"/>
  <c r="R26" i="1"/>
  <c r="R25" i="1"/>
  <c r="R24" i="1"/>
  <c r="R23" i="1"/>
  <c r="R39" i="1"/>
  <c r="R38" i="1"/>
  <c r="R37" i="1"/>
  <c r="R43" i="1"/>
  <c r="R42" i="1"/>
  <c r="R31" i="1"/>
  <c r="R30" i="1"/>
  <c r="R21" i="1"/>
  <c r="T13" i="1"/>
  <c r="T12" i="1"/>
  <c r="T15" i="1"/>
  <c r="T14" i="1"/>
  <c r="T29" i="1"/>
  <c r="T28" i="1"/>
  <c r="T27" i="1"/>
  <c r="T26" i="1"/>
  <c r="T25" i="1"/>
  <c r="T24" i="1"/>
  <c r="T23" i="1"/>
  <c r="T22" i="1"/>
  <c r="T35" i="1"/>
  <c r="T34" i="1"/>
  <c r="T37" i="1"/>
  <c r="T36" i="1"/>
  <c r="T43" i="1"/>
  <c r="T42" i="1"/>
  <c r="T31" i="1"/>
  <c r="T30" i="1"/>
  <c r="T11" i="1"/>
  <c r="T10" i="1"/>
  <c r="T21" i="1"/>
  <c r="T20" i="1"/>
  <c r="S13" i="1"/>
  <c r="S12" i="1"/>
  <c r="S15" i="1"/>
  <c r="S14" i="1"/>
  <c r="S29" i="1"/>
  <c r="S28" i="1"/>
  <c r="S27" i="1"/>
  <c r="S26" i="1"/>
  <c r="S25" i="1"/>
  <c r="S24" i="1"/>
  <c r="S23" i="1"/>
  <c r="S35" i="1"/>
  <c r="S39" i="1"/>
  <c r="S38" i="1"/>
  <c r="S43" i="1"/>
  <c r="S42" i="1"/>
  <c r="S31" i="1"/>
  <c r="S11" i="1"/>
  <c r="S21" i="1"/>
  <c r="W13" i="1"/>
  <c r="W12" i="1"/>
  <c r="W15" i="1"/>
  <c r="W14" i="1"/>
  <c r="W29" i="1"/>
  <c r="W28" i="1"/>
  <c r="W27" i="1"/>
  <c r="W26" i="1"/>
  <c r="W25" i="1"/>
  <c r="W24" i="1"/>
  <c r="W23" i="1"/>
  <c r="W22" i="1"/>
  <c r="W35" i="1"/>
  <c r="W34" i="1"/>
  <c r="W39" i="1"/>
  <c r="W38" i="1"/>
  <c r="W37" i="1"/>
  <c r="W36" i="1"/>
  <c r="W43" i="1"/>
  <c r="W42" i="1"/>
  <c r="W31" i="1"/>
  <c r="W30" i="1"/>
  <c r="W11" i="1"/>
  <c r="W10" i="1"/>
  <c r="W21" i="1"/>
  <c r="W20" i="1"/>
  <c r="P13" i="1"/>
  <c r="P12" i="1"/>
  <c r="P15" i="1"/>
  <c r="P14" i="1"/>
  <c r="P29" i="1"/>
  <c r="P28" i="1"/>
  <c r="P27" i="1"/>
  <c r="P26" i="1"/>
  <c r="P25" i="1"/>
  <c r="P24" i="1"/>
  <c r="P23" i="1"/>
  <c r="P35" i="1"/>
  <c r="P34" i="1"/>
  <c r="P39" i="1"/>
  <c r="P38" i="1"/>
  <c r="P37" i="1"/>
  <c r="P43" i="1"/>
  <c r="P11" i="1"/>
  <c r="P10" i="1"/>
  <c r="P21" i="1"/>
  <c r="F13" i="1"/>
  <c r="F12" i="1"/>
  <c r="F15" i="1"/>
  <c r="F14" i="1"/>
  <c r="F29" i="1"/>
  <c r="F28" i="1"/>
  <c r="F27" i="1"/>
  <c r="F26" i="1"/>
  <c r="F25" i="1"/>
  <c r="F24" i="1"/>
  <c r="F23" i="1"/>
  <c r="F22" i="1"/>
  <c r="F35" i="1"/>
  <c r="F39" i="1"/>
  <c r="F38" i="1"/>
  <c r="F37" i="1"/>
  <c r="F36" i="1"/>
  <c r="F43" i="1"/>
  <c r="F42" i="1"/>
  <c r="F31" i="1"/>
  <c r="F30" i="1"/>
  <c r="K11" i="1"/>
  <c r="K10" i="1"/>
  <c r="F21" i="1"/>
  <c r="F20" i="1"/>
  <c r="H13" i="1"/>
  <c r="H12" i="1"/>
  <c r="H29" i="1"/>
  <c r="H28" i="1"/>
  <c r="H27" i="1"/>
  <c r="H26" i="1"/>
  <c r="H25" i="1"/>
  <c r="H24" i="1"/>
  <c r="H23" i="1"/>
  <c r="H22" i="1"/>
  <c r="H35" i="1"/>
  <c r="H34" i="1"/>
  <c r="H39" i="1"/>
  <c r="H38" i="1"/>
  <c r="H37" i="1"/>
  <c r="H36" i="1"/>
  <c r="H43" i="1"/>
  <c r="H42" i="1"/>
  <c r="H31" i="1"/>
  <c r="H30" i="1"/>
  <c r="H11" i="1"/>
  <c r="H10" i="1"/>
  <c r="H21" i="1"/>
  <c r="H20" i="1"/>
  <c r="V13" i="1"/>
  <c r="V15" i="1"/>
  <c r="V14" i="1"/>
  <c r="V29" i="1"/>
  <c r="V28" i="1"/>
  <c r="V27" i="1"/>
  <c r="V26" i="1"/>
  <c r="V25" i="1"/>
  <c r="V24" i="1"/>
  <c r="V23" i="1"/>
  <c r="V35" i="1"/>
  <c r="V39" i="1"/>
  <c r="V38" i="1"/>
  <c r="V37" i="1"/>
  <c r="V31" i="1"/>
  <c r="V11" i="1"/>
  <c r="V21" i="1"/>
</calcChain>
</file>

<file path=xl/sharedStrings.xml><?xml version="1.0" encoding="utf-8"?>
<sst xmlns="http://schemas.openxmlformats.org/spreadsheetml/2006/main" count="399" uniqueCount="348">
  <si>
    <t>Mark-4b</t>
  </si>
  <si>
    <t>Mark-5b</t>
  </si>
  <si>
    <t>Mark-7b</t>
  </si>
  <si>
    <t>Mark-7c</t>
  </si>
  <si>
    <t>TO:</t>
  </si>
  <si>
    <t>https://www.movable-type.co.uk/scripts/latlong.html</t>
  </si>
  <si>
    <t>RC Boat Between "5" &amp; "E"</t>
  </si>
  <si>
    <t>Wind 320-360</t>
  </si>
  <si>
    <t>Mark-7-Jan</t>
  </si>
  <si>
    <t>Earth Radius</t>
  </si>
  <si>
    <t>3958.75 mi</t>
  </si>
  <si>
    <t>6371 km</t>
  </si>
  <si>
    <t>3440 nm</t>
  </si>
  <si>
    <t>=ATAN2(COS(LAT1)*SIN(LAT2)-SIN(LAT1)*COS(LAT2)*COS(LON2-LON1),SIN(LON2-LON1)*COS(LAT2))</t>
  </si>
  <si>
    <t xml:space="preserve">Bearing: </t>
  </si>
  <si>
    <t xml:space="preserve">Distance: </t>
  </si>
  <si>
    <t>=ACOS( SIN(lat1)*SIN(lat2) + COS(lat1)*COS(lat2)*COS(lon2-lon1) ) *3440</t>
  </si>
  <si>
    <t>nm</t>
  </si>
  <si>
    <t>km:</t>
  </si>
  <si>
    <t>0.38 nm</t>
  </si>
  <si>
    <t>22-deg</t>
  </si>
  <si>
    <t>&lt;gpx version="1.1" creator="edpierce"&gt;</t>
  </si>
  <si>
    <t>5-Green</t>
  </si>
  <si>
    <t>6-Red</t>
  </si>
  <si>
    <t>7-Green</t>
  </si>
  <si>
    <t>9-Green</t>
  </si>
  <si>
    <t>8-Red</t>
  </si>
  <si>
    <t>B-Orange</t>
  </si>
  <si>
    <t>D-Orange</t>
  </si>
  <si>
    <t>E-Orange</t>
  </si>
  <si>
    <t>4-Red</t>
  </si>
  <si>
    <t>RANGE</t>
  </si>
  <si>
    <t>BEARING</t>
  </si>
  <si>
    <t>.GPX File (for uploading to RaceQs or GoogleMaps</t>
  </si>
  <si>
    <t>Conversion:</t>
  </si>
  <si>
    <t>FROM  ---&gt;</t>
  </si>
  <si>
    <t>Reference:</t>
  </si>
  <si>
    <t>Mark</t>
  </si>
  <si>
    <t>Lat</t>
  </si>
  <si>
    <t>Long</t>
  </si>
  <si>
    <t>E Starnes Isl.</t>
  </si>
  <si>
    <t>W Starnes Isl.</t>
  </si>
  <si>
    <t>Other Measurements:</t>
  </si>
  <si>
    <t>As of 2/1/2018 (wind North @ 8kts)</t>
  </si>
  <si>
    <t>J-Mark (???)</t>
  </si>
  <si>
    <t xml:space="preserve">Wind 0-040 </t>
  </si>
  <si>
    <t xml:space="preserve">D-1 </t>
  </si>
  <si>
    <t xml:space="preserve">D- 6 - f </t>
  </si>
  <si>
    <t xml:space="preserve">E-1 </t>
  </si>
  <si>
    <t xml:space="preserve">E - B- 5 - f </t>
  </si>
  <si>
    <t xml:space="preserve">D-2 </t>
  </si>
  <si>
    <t xml:space="preserve">D- 5 - f </t>
  </si>
  <si>
    <t xml:space="preserve">E-2 </t>
  </si>
  <si>
    <t xml:space="preserve">E - 5 - E- 5 - E- 5 - f </t>
  </si>
  <si>
    <t xml:space="preserve">D-3 </t>
  </si>
  <si>
    <t xml:space="preserve">D- 4 - f </t>
  </si>
  <si>
    <t xml:space="preserve">E-3 </t>
  </si>
  <si>
    <t xml:space="preserve">E - B- 4 - E - 5 - f </t>
  </si>
  <si>
    <t xml:space="preserve">D-4 </t>
  </si>
  <si>
    <t xml:space="preserve">D- 6 - D - 6 - f </t>
  </si>
  <si>
    <t xml:space="preserve">E-4 </t>
  </si>
  <si>
    <t xml:space="preserve">E - 5 - E - B- 4 - E - 5 - f </t>
  </si>
  <si>
    <t xml:space="preserve">D-5 </t>
  </si>
  <si>
    <t xml:space="preserve">~9 </t>
  </si>
  <si>
    <t xml:space="preserve">D- 5 - D - 6 - f </t>
  </si>
  <si>
    <t xml:space="preserve">E-5 </t>
  </si>
  <si>
    <t xml:space="preserve">E - B- 4 - B- 5 - E - 5 - f </t>
  </si>
  <si>
    <t xml:space="preserve">D-6 </t>
  </si>
  <si>
    <t xml:space="preserve">D- 5 - D - 5 - f </t>
  </si>
  <si>
    <t xml:space="preserve">D-7 </t>
  </si>
  <si>
    <t xml:space="preserve">D- 4 - D - 5 - f </t>
  </si>
  <si>
    <t xml:space="preserve">Wind 90-120 </t>
  </si>
  <si>
    <t xml:space="preserve">RC Boat between "5" &amp; "J" </t>
  </si>
  <si>
    <t xml:space="preserve">D-8 </t>
  </si>
  <si>
    <t xml:space="preserve">D- 4 - D - 4 - f </t>
  </si>
  <si>
    <t xml:space="preserve">J-1 </t>
  </si>
  <si>
    <t xml:space="preserve">~ 2.5 </t>
  </si>
  <si>
    <t xml:space="preserve">J- 5- f </t>
  </si>
  <si>
    <t xml:space="preserve">D-9 </t>
  </si>
  <si>
    <t xml:space="preserve">~14 </t>
  </si>
  <si>
    <t xml:space="preserve">J-2 </t>
  </si>
  <si>
    <t xml:space="preserve">~5 </t>
  </si>
  <si>
    <t xml:space="preserve">J- 5- J- 5- f </t>
  </si>
  <si>
    <t xml:space="preserve">J-3 </t>
  </si>
  <si>
    <t xml:space="preserve">~ 6.5 </t>
  </si>
  <si>
    <t xml:space="preserve">J- 6- 5- J- 5- f </t>
  </si>
  <si>
    <t xml:space="preserve">Wind 280-320 </t>
  </si>
  <si>
    <t xml:space="preserve">J-4 </t>
  </si>
  <si>
    <t xml:space="preserve">~7 </t>
  </si>
  <si>
    <t xml:space="preserve">J- 7- 5- J- 5- f </t>
  </si>
  <si>
    <t xml:space="preserve">B-1 </t>
  </si>
  <si>
    <t xml:space="preserve">B- 6 - 7 - 6 - f </t>
  </si>
  <si>
    <t xml:space="preserve">J-5 </t>
  </si>
  <si>
    <t xml:space="preserve">J - D- 5 - J - 5 - f </t>
  </si>
  <si>
    <t xml:space="preserve">B-2 </t>
  </si>
  <si>
    <t xml:space="preserve">~ 5.6 </t>
  </si>
  <si>
    <t xml:space="preserve">B- 4 - f </t>
  </si>
  <si>
    <t xml:space="preserve">B-3 </t>
  </si>
  <si>
    <t xml:space="preserve">B- 6 - B - 6 - f </t>
  </si>
  <si>
    <t xml:space="preserve">Wind 100-140 </t>
  </si>
  <si>
    <t xml:space="preserve">RC Boat between "7" &amp; "E" </t>
  </si>
  <si>
    <t xml:space="preserve">B-4 </t>
  </si>
  <si>
    <t xml:space="preserve">~. 7 </t>
  </si>
  <si>
    <t xml:space="preserve">B- 6 - 8 - 6 - f </t>
  </si>
  <si>
    <t xml:space="preserve">E-6 </t>
  </si>
  <si>
    <t xml:space="preserve">B-5 </t>
  </si>
  <si>
    <t xml:space="preserve">B- 6 - B - 6 - 7 - 6 - f </t>
  </si>
  <si>
    <t xml:space="preserve">E-7 </t>
  </si>
  <si>
    <t xml:space="preserve">B-6 </t>
  </si>
  <si>
    <t xml:space="preserve">~. 9 </t>
  </si>
  <si>
    <t xml:space="preserve">B- 6 - 8 - 6 - 7 - 6 - f </t>
  </si>
  <si>
    <t xml:space="preserve">E-8 </t>
  </si>
  <si>
    <t xml:space="preserve">B-7 </t>
  </si>
  <si>
    <t xml:space="preserve">B- 4 - B - 4 - f </t>
  </si>
  <si>
    <t xml:space="preserve">E-9 </t>
  </si>
  <si>
    <t xml:space="preserve">E-10 </t>
  </si>
  <si>
    <t xml:space="preserve">Wind 240-300 </t>
  </si>
  <si>
    <t xml:space="preserve">RC Boat near 8 </t>
  </si>
  <si>
    <t xml:space="preserve">RC Boat between "7" &amp; "6" </t>
  </si>
  <si>
    <t xml:space="preserve">~3 </t>
  </si>
  <si>
    <t xml:space="preserve">9 - B- f </t>
  </si>
  <si>
    <t xml:space="preserve">~4 </t>
  </si>
  <si>
    <t xml:space="preserve">6- 8- f </t>
  </si>
  <si>
    <t xml:space="preserve">9 - D- f </t>
  </si>
  <si>
    <t xml:space="preserve">6 - B- 6 - 7 - f </t>
  </si>
  <si>
    <t xml:space="preserve">~5.5 </t>
  </si>
  <si>
    <t xml:space="preserve">9- 6- f </t>
  </si>
  <si>
    <t xml:space="preserve">~6.6 </t>
  </si>
  <si>
    <t xml:space="preserve">6 - B- 6 - B- f </t>
  </si>
  <si>
    <t xml:space="preserve">~6 </t>
  </si>
  <si>
    <t xml:space="preserve">9 - B- 9 - B - f </t>
  </si>
  <si>
    <t xml:space="preserve">~7.2 </t>
  </si>
  <si>
    <t xml:space="preserve">6 - B- 5 - 7 - f </t>
  </si>
  <si>
    <t xml:space="preserve">~ 6.8 </t>
  </si>
  <si>
    <t xml:space="preserve">9 - D- 9 - B - f </t>
  </si>
  <si>
    <t xml:space="preserve">~8.2 </t>
  </si>
  <si>
    <t xml:space="preserve">6 - B- 6 - B- 6 - 7 - f </t>
  </si>
  <si>
    <t xml:space="preserve">~ 7.4 </t>
  </si>
  <si>
    <t xml:space="preserve">9 - D- 9 - D - f </t>
  </si>
  <si>
    <t xml:space="preserve">6 - B- 4 - 7 - f </t>
  </si>
  <si>
    <t xml:space="preserve">Wind 140-180 </t>
  </si>
  <si>
    <t xml:space="preserve">Wind 220-280 </t>
  </si>
  <si>
    <t xml:space="preserve">4- 7- f </t>
  </si>
  <si>
    <t xml:space="preserve">A-1 </t>
  </si>
  <si>
    <t xml:space="preserve">A- E - A- E - f </t>
  </si>
  <si>
    <t xml:space="preserve">4 - D- f </t>
  </si>
  <si>
    <t xml:space="preserve">A-2 </t>
  </si>
  <si>
    <t xml:space="preserve">4 - 7 - 4 - 6- f </t>
  </si>
  <si>
    <t xml:space="preserve">A-3 </t>
  </si>
  <si>
    <t xml:space="preserve">~ 4.5 </t>
  </si>
  <si>
    <t xml:space="preserve">4 - D- 4 - 6 - f </t>
  </si>
  <si>
    <t xml:space="preserve">A-4 </t>
  </si>
  <si>
    <t xml:space="preserve">4 - D- 4 - 7 - f </t>
  </si>
  <si>
    <t xml:space="preserve">A-5 </t>
  </si>
  <si>
    <t xml:space="preserve">4 - D- 4 - D- f </t>
  </si>
  <si>
    <t xml:space="preserve">4 - D- 4 - D- 4 - 6 - f </t>
  </si>
  <si>
    <t xml:space="preserve">Wind 180-220 </t>
  </si>
  <si>
    <t xml:space="preserve">~ 4.1 </t>
  </si>
  <si>
    <t xml:space="preserve">5- 4- 6 - f </t>
  </si>
  <si>
    <t xml:space="preserve">~ 4.8 </t>
  </si>
  <si>
    <t xml:space="preserve">5- 4- 7 - f </t>
  </si>
  <si>
    <t xml:space="preserve">5 - 4 - D- f </t>
  </si>
  <si>
    <t xml:space="preserve">5- 4- 6 - 4 - 6 - f </t>
  </si>
  <si>
    <t xml:space="preserve">5- 4- 7 - 5 - 6 - f </t>
  </si>
  <si>
    <t xml:space="preserve">5 - 4 - D- 5 - 6 - f </t>
  </si>
  <si>
    <t xml:space="preserve">5 - D- 5 - 4 - 6 - 5 - 6 - f </t>
  </si>
  <si>
    <t xml:space="preserve">5 - 4 - D- 4 - 6 - 5 - 6 - f </t>
  </si>
  <si>
    <t xml:space="preserve">5 - 4 - D- 5 - 4 - D- 5 - 6 - f </t>
  </si>
  <si>
    <t xml:space="preserve">Effective January 13, 2018 </t>
  </si>
  <si>
    <t>9-1</t>
  </si>
  <si>
    <t>9-2</t>
  </si>
  <si>
    <t>9-3</t>
  </si>
  <si>
    <t>9-4</t>
  </si>
  <si>
    <t>9-5</t>
  </si>
  <si>
    <t>9-6</t>
  </si>
  <si>
    <t>9-7</t>
  </si>
  <si>
    <t>5-1</t>
  </si>
  <si>
    <t>5-2</t>
  </si>
  <si>
    <t>5-3</t>
  </si>
  <si>
    <t>5-4</t>
  </si>
  <si>
    <t>5-5</t>
  </si>
  <si>
    <t>5-6</t>
  </si>
  <si>
    <t>5-7</t>
  </si>
  <si>
    <t>5-8</t>
  </si>
  <si>
    <t>5-9</t>
  </si>
  <si>
    <t>6-1</t>
  </si>
  <si>
    <t>6-2</t>
  </si>
  <si>
    <t>6-3</t>
  </si>
  <si>
    <t>6-4</t>
  </si>
  <si>
    <t>6-5</t>
  </si>
  <si>
    <t>6-6</t>
  </si>
  <si>
    <t>4-1</t>
  </si>
  <si>
    <t>4-2</t>
  </si>
  <si>
    <t>4-3</t>
  </si>
  <si>
    <t>4-4</t>
  </si>
  <si>
    <t>4-5</t>
  </si>
  <si>
    <t>4-6</t>
  </si>
  <si>
    <t>4-7</t>
  </si>
  <si>
    <t>4-8</t>
  </si>
  <si>
    <t xml:space="preserve">RC Boat between "A" &amp; "E" </t>
  </si>
  <si>
    <t xml:space="preserve">RC Boat between "5 &amp; "E" </t>
  </si>
  <si>
    <t xml:space="preserve">RC Boat between "5" &amp; "6" </t>
  </si>
  <si>
    <t xml:space="preserve">RC Boat between "E" &amp; "5" </t>
  </si>
  <si>
    <t xml:space="preserve">RC Boat between "6" &amp; "7" </t>
  </si>
  <si>
    <t xml:space="preserve">RC Boat between "B" &amp; "6" </t>
  </si>
  <si>
    <t>J-Mark a guess</t>
  </si>
  <si>
    <t>Est. "10" Lat/Long</t>
  </si>
  <si>
    <t>A-Mark (guess)</t>
  </si>
  <si>
    <t>RC-Boat Positions for 2018 Course Card</t>
  </si>
  <si>
    <t>Est. "12" Lat/Long</t>
  </si>
  <si>
    <r>
      <t xml:space="preserve">D - 12 - </t>
    </r>
    <r>
      <rPr>
        <b/>
        <sz val="12"/>
        <color rgb="FFFF0000"/>
        <rFont val="Calibri"/>
        <scheme val="minor"/>
      </rPr>
      <t xml:space="preserve">9 </t>
    </r>
    <r>
      <rPr>
        <b/>
        <sz val="12"/>
        <color theme="1"/>
        <rFont val="Calibri"/>
        <family val="2"/>
        <charset val="134"/>
        <scheme val="minor"/>
      </rPr>
      <t xml:space="preserve">- 4 - f </t>
    </r>
  </si>
  <si>
    <r>
      <t xml:space="preserve">9 - D - 10 - </t>
    </r>
    <r>
      <rPr>
        <b/>
        <sz val="12"/>
        <color rgb="FFFF0000"/>
        <rFont val="Calibri"/>
        <scheme val="minor"/>
      </rPr>
      <t xml:space="preserve">9 </t>
    </r>
    <r>
      <rPr>
        <b/>
        <sz val="12"/>
        <color theme="1"/>
        <rFont val="Calibri"/>
        <family val="2"/>
        <charset val="134"/>
        <scheme val="minor"/>
      </rPr>
      <t xml:space="preserve">- D - f </t>
    </r>
  </si>
  <si>
    <r>
      <t xml:space="preserve">A - </t>
    </r>
    <r>
      <rPr>
        <b/>
        <sz val="12"/>
        <color rgb="FFFF0000"/>
        <rFont val="Calibri"/>
        <scheme val="minor"/>
      </rPr>
      <t>6</t>
    </r>
    <r>
      <rPr>
        <b/>
        <sz val="12"/>
        <color theme="1"/>
        <rFont val="Calibri"/>
        <family val="2"/>
        <charset val="134"/>
        <scheme val="minor"/>
      </rPr>
      <t xml:space="preserve">- 5 - E - f </t>
    </r>
  </si>
  <si>
    <r>
      <t xml:space="preserve">A - 6 - 7 - </t>
    </r>
    <r>
      <rPr>
        <b/>
        <sz val="12"/>
        <color rgb="FFFF0000"/>
        <rFont val="Calibri"/>
        <scheme val="minor"/>
      </rPr>
      <t>E</t>
    </r>
    <r>
      <rPr>
        <b/>
        <sz val="12"/>
        <color theme="1"/>
        <rFont val="Calibri"/>
        <family val="2"/>
        <charset val="134"/>
        <scheme val="minor"/>
      </rPr>
      <t xml:space="preserve">- f </t>
    </r>
  </si>
  <si>
    <r>
      <t xml:space="preserve">A - </t>
    </r>
    <r>
      <rPr>
        <b/>
        <sz val="12"/>
        <color rgb="FFFF0000"/>
        <rFont val="Calibri"/>
        <scheme val="minor"/>
      </rPr>
      <t>6</t>
    </r>
    <r>
      <rPr>
        <b/>
        <sz val="12"/>
        <color theme="1"/>
        <rFont val="Calibri"/>
        <family val="2"/>
        <charset val="134"/>
        <scheme val="minor"/>
      </rPr>
      <t xml:space="preserve">- 5 - E - 5 - E - f </t>
    </r>
  </si>
  <si>
    <r>
      <t xml:space="preserve">A - 6 - 7 - 6 - 7 - </t>
    </r>
    <r>
      <rPr>
        <b/>
        <sz val="12"/>
        <color rgb="FFFF0000"/>
        <rFont val="Calibri"/>
        <scheme val="minor"/>
      </rPr>
      <t>E</t>
    </r>
    <r>
      <rPr>
        <b/>
        <sz val="12"/>
        <color theme="1"/>
        <rFont val="Calibri"/>
        <family val="2"/>
        <charset val="134"/>
        <scheme val="minor"/>
      </rPr>
      <t xml:space="preserve">- f </t>
    </r>
  </si>
  <si>
    <r>
      <t>E</t>
    </r>
    <r>
      <rPr>
        <b/>
        <sz val="12"/>
        <color theme="1"/>
        <rFont val="Calibri"/>
        <family val="2"/>
        <charset val="134"/>
        <scheme val="minor"/>
      </rPr>
      <t xml:space="preserve">- 4 - B - f </t>
    </r>
  </si>
  <si>
    <r>
      <t>E</t>
    </r>
    <r>
      <rPr>
        <b/>
        <sz val="12"/>
        <color theme="1"/>
        <rFont val="Calibri"/>
        <family val="2"/>
        <charset val="134"/>
        <scheme val="minor"/>
      </rPr>
      <t xml:space="preserve">- 4 - B - E - 7 - f </t>
    </r>
  </si>
  <si>
    <r>
      <t>E</t>
    </r>
    <r>
      <rPr>
        <b/>
        <sz val="12"/>
        <color theme="1"/>
        <rFont val="Calibri"/>
        <family val="2"/>
        <charset val="134"/>
        <scheme val="minor"/>
      </rPr>
      <t xml:space="preserve">- 4 - 7 - 4 - 7 - f </t>
    </r>
  </si>
  <si>
    <r>
      <t>E</t>
    </r>
    <r>
      <rPr>
        <b/>
        <sz val="12"/>
        <color theme="1"/>
        <rFont val="Calibri"/>
        <family val="2"/>
        <charset val="134"/>
        <scheme val="minor"/>
      </rPr>
      <t xml:space="preserve">- 4 - B - 4 - B - f </t>
    </r>
  </si>
  <si>
    <r>
      <t xml:space="preserve">E </t>
    </r>
    <r>
      <rPr>
        <b/>
        <sz val="12"/>
        <color theme="1"/>
        <rFont val="Calibri"/>
        <family val="2"/>
        <charset val="134"/>
        <scheme val="minor"/>
      </rPr>
      <t xml:space="preserve">- 4 - B - 12 - </t>
    </r>
    <r>
      <rPr>
        <b/>
        <sz val="12"/>
        <color rgb="FFFF0000"/>
        <rFont val="Calibri"/>
        <scheme val="minor"/>
      </rPr>
      <t xml:space="preserve">9 </t>
    </r>
    <r>
      <rPr>
        <b/>
        <sz val="12"/>
        <color theme="1"/>
        <rFont val="Calibri"/>
        <family val="2"/>
        <charset val="134"/>
        <scheme val="minor"/>
      </rPr>
      <t xml:space="preserve">- f </t>
    </r>
  </si>
  <si>
    <r>
      <t xml:space="preserve">4 - B - 12 - </t>
    </r>
    <r>
      <rPr>
        <b/>
        <sz val="12"/>
        <color rgb="FFFF0000"/>
        <rFont val="Calibri"/>
        <scheme val="minor"/>
      </rPr>
      <t xml:space="preserve">B </t>
    </r>
    <r>
      <rPr>
        <b/>
        <sz val="12"/>
        <color theme="1"/>
        <rFont val="Calibri"/>
        <family val="2"/>
        <charset val="134"/>
        <scheme val="minor"/>
      </rPr>
      <t xml:space="preserve">- f </t>
    </r>
  </si>
  <si>
    <r>
      <rPr>
        <b/>
        <u/>
        <sz val="12"/>
        <color theme="1"/>
        <rFont val="Calibri"/>
        <scheme val="minor"/>
      </rPr>
      <t xml:space="preserve">v--TO    </t>
    </r>
    <r>
      <rPr>
        <b/>
        <sz val="12"/>
        <color theme="1"/>
        <rFont val="Calibri"/>
        <family val="2"/>
        <charset val="134"/>
        <scheme val="minor"/>
      </rPr>
      <t xml:space="preserve">     Lake Travis</t>
    </r>
  </si>
  <si>
    <t xml:space="preserve">Revised 6/10/2016 Steve Vaughan </t>
  </si>
  <si>
    <t xml:space="preserve">Lake Travis GPS Mark Locations </t>
  </si>
  <si>
    <t xml:space="preserve">Even #’s are Red Odd #’s are Green </t>
  </si>
  <si>
    <t xml:space="preserve">Mark </t>
  </si>
  <si>
    <t xml:space="preserve">Latitude </t>
  </si>
  <si>
    <t xml:space="preserve">Longitude </t>
  </si>
  <si>
    <t xml:space="preserve">Reference </t>
  </si>
  <si>
    <t xml:space="preserve">04R </t>
  </si>
  <si>
    <t xml:space="preserve">30 23.945 </t>
  </si>
  <si>
    <t xml:space="preserve">97 54.747 </t>
  </si>
  <si>
    <t xml:space="preserve">05G </t>
  </si>
  <si>
    <t xml:space="preserve">30 24.033 </t>
  </si>
  <si>
    <t xml:space="preserve">97 54.776 </t>
  </si>
  <si>
    <t xml:space="preserve">06R </t>
  </si>
  <si>
    <t xml:space="preserve">30 25.335 </t>
  </si>
  <si>
    <t xml:space="preserve">97 54.299 </t>
  </si>
  <si>
    <t xml:space="preserve">07G </t>
  </si>
  <si>
    <t xml:space="preserve">30 26.040 </t>
  </si>
  <si>
    <t xml:space="preserve">97 55.187 </t>
  </si>
  <si>
    <t xml:space="preserve">08R </t>
  </si>
  <si>
    <t xml:space="preserve">30 26.443 </t>
  </si>
  <si>
    <t xml:space="preserve">97 55.823 </t>
  </si>
  <si>
    <t xml:space="preserve">Near B </t>
  </si>
  <si>
    <t xml:space="preserve">09G </t>
  </si>
  <si>
    <t xml:space="preserve">30 26.219 </t>
  </si>
  <si>
    <t xml:space="preserve">97 56.835 </t>
  </si>
  <si>
    <t xml:space="preserve">Hi Lines 5/23/16 </t>
  </si>
  <si>
    <t xml:space="preserve">10R </t>
  </si>
  <si>
    <t xml:space="preserve">30 25.641 </t>
  </si>
  <si>
    <t xml:space="preserve">97 58.389 </t>
  </si>
  <si>
    <t xml:space="preserve">??? </t>
  </si>
  <si>
    <t xml:space="preserve">11G </t>
  </si>
  <si>
    <t xml:space="preserve">30 25.034 </t>
  </si>
  <si>
    <t xml:space="preserve">97 56.968 </t>
  </si>
  <si>
    <t xml:space="preserve">12R </t>
  </si>
  <si>
    <t xml:space="preserve">30 24.361 </t>
  </si>
  <si>
    <t xml:space="preserve">97 56.212 </t>
  </si>
  <si>
    <t xml:space="preserve">Near Ark Bend 5/23/16 </t>
  </si>
  <si>
    <t xml:space="preserve">13G </t>
  </si>
  <si>
    <t xml:space="preserve">30 23.664 </t>
  </si>
  <si>
    <t xml:space="preserve">97 57.556 </t>
  </si>
  <si>
    <t xml:space="preserve">14R </t>
  </si>
  <si>
    <t xml:space="preserve">30 23.786 </t>
  </si>
  <si>
    <t xml:space="preserve">97 57.360 </t>
  </si>
  <si>
    <t xml:space="preserve">15G </t>
  </si>
  <si>
    <t xml:space="preserve">30 23.464 </t>
  </si>
  <si>
    <t xml:space="preserve">97 58.424 </t>
  </si>
  <si>
    <t xml:space="preserve">16R </t>
  </si>
  <si>
    <t xml:space="preserve">30 23.001 </t>
  </si>
  <si>
    <t xml:space="preserve">97 58.854 </t>
  </si>
  <si>
    <t xml:space="preserve">17G </t>
  </si>
  <si>
    <t xml:space="preserve">30 22.495 </t>
  </si>
  <si>
    <t xml:space="preserve">97 59.865 </t>
  </si>
  <si>
    <t xml:space="preserve">18R </t>
  </si>
  <si>
    <t xml:space="preserve">30 22.287 </t>
  </si>
  <si>
    <t xml:space="preserve">98 00.656 </t>
  </si>
  <si>
    <t xml:space="preserve">Anderson Bend </t>
  </si>
  <si>
    <t xml:space="preserve">19G </t>
  </si>
  <si>
    <t xml:space="preserve">30 22.892 </t>
  </si>
  <si>
    <t xml:space="preserve">98 01.081 </t>
  </si>
  <si>
    <t xml:space="preserve">20R </t>
  </si>
  <si>
    <t xml:space="preserve">30 23.375 </t>
  </si>
  <si>
    <t xml:space="preserve">98 00.563 </t>
  </si>
  <si>
    <t xml:space="preserve">21G </t>
  </si>
  <si>
    <t xml:space="preserve">30 23.963 </t>
  </si>
  <si>
    <t xml:space="preserve">97 59.512 </t>
  </si>
  <si>
    <t xml:space="preserve">22R </t>
  </si>
  <si>
    <t xml:space="preserve">30 24.580 </t>
  </si>
  <si>
    <t xml:space="preserve">97 58.970 </t>
  </si>
  <si>
    <t xml:space="preserve">Therman Bend </t>
  </si>
  <si>
    <t xml:space="preserve">23G </t>
  </si>
  <si>
    <t xml:space="preserve">30 24.777 </t>
  </si>
  <si>
    <t xml:space="preserve">97 59.683 </t>
  </si>
  <si>
    <t xml:space="preserve">24R </t>
  </si>
  <si>
    <t xml:space="preserve">25G </t>
  </si>
  <si>
    <t xml:space="preserve">30 24.880 </t>
  </si>
  <si>
    <t xml:space="preserve">98 01.658 </t>
  </si>
  <si>
    <t xml:space="preserve">Baldwin Bend (Briarcliff) </t>
  </si>
  <si>
    <t xml:space="preserve">26R </t>
  </si>
  <si>
    <t xml:space="preserve">30 25.375 </t>
  </si>
  <si>
    <t xml:space="preserve">98 02.317 </t>
  </si>
  <si>
    <t xml:space="preserve">27G </t>
  </si>
  <si>
    <t xml:space="preserve">28R </t>
  </si>
  <si>
    <t xml:space="preserve">30 26.715 </t>
  </si>
  <si>
    <t xml:space="preserve">98 01.126 </t>
  </si>
  <si>
    <t xml:space="preserve">29G </t>
  </si>
  <si>
    <t xml:space="preserve">30 27.130 </t>
  </si>
  <si>
    <t xml:space="preserve">98 00.317 </t>
  </si>
  <si>
    <t xml:space="preserve">30R </t>
  </si>
  <si>
    <t xml:space="preserve">30 27.780 </t>
  </si>
  <si>
    <t xml:space="preserve">97 59.973 </t>
  </si>
  <si>
    <t xml:space="preserve">Turnback/ Bar K </t>
  </si>
  <si>
    <t xml:space="preserve">AYC B </t>
  </si>
  <si>
    <t xml:space="preserve">30 26.224 </t>
  </si>
  <si>
    <t xml:space="preserve">97 55.476 </t>
  </si>
  <si>
    <t xml:space="preserve">AYC D </t>
  </si>
  <si>
    <t xml:space="preserve">30 26.537 </t>
  </si>
  <si>
    <t xml:space="preserve">97 55.250 </t>
  </si>
  <si>
    <t xml:space="preserve">AYC E </t>
  </si>
  <si>
    <t xml:space="preserve">30 25.395 </t>
  </si>
  <si>
    <t xml:space="preserve">97 54.143 </t>
  </si>
  <si>
    <t xml:space="preserve">6/1/0/16 </t>
  </si>
  <si>
    <t xml:space="preserve">AYC I </t>
  </si>
  <si>
    <t xml:space="preserve">30 23.912 </t>
  </si>
  <si>
    <t xml:space="preserve">97 53.955 </t>
  </si>
  <si>
    <t xml:space="preserve">Deleted </t>
  </si>
  <si>
    <t xml:space="preserve">AYC J </t>
  </si>
  <si>
    <t xml:space="preserve">30 24.257 </t>
  </si>
  <si>
    <t xml:space="preserve">97 53.600 </t>
  </si>
  <si>
    <t xml:space="preserve">AYC K </t>
  </si>
  <si>
    <t xml:space="preserve">30 24.723 </t>
  </si>
  <si>
    <t xml:space="preserve">97 54.640 </t>
  </si>
  <si>
    <t xml:space="preserve">AYC X </t>
  </si>
  <si>
    <t xml:space="preserve">30 24.478 </t>
  </si>
  <si>
    <t xml:space="preserve">97 54.130 </t>
  </si>
  <si>
    <t xml:space="preserve">AYC X’ </t>
  </si>
  <si>
    <t xml:space="preserve">30 24.340 </t>
  </si>
  <si>
    <t xml:space="preserve">97 54.210 </t>
  </si>
  <si>
    <t>Latitude</t>
  </si>
  <si>
    <t>Longitude</t>
  </si>
  <si>
    <t>AYC Marks Sept 2020)</t>
  </si>
  <si>
    <t>10-Red</t>
  </si>
  <si>
    <t>11-Green</t>
  </si>
  <si>
    <t>12-Red</t>
  </si>
  <si>
    <t>&lt;wpt lat="30.399794" lon="-97.902374"&gt;&lt;type&gt;Mark&lt;/type&gt;&lt;name&gt;Red-4&lt;/name&gt;&lt;/wpt&gt;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</si>
</sst>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\-\d\e\g"/>
    <numFmt numFmtId="165" formatCode="0.00\ \n\m"/>
    <numFmt numFmtId="166" formatCode="0.000"/>
    <numFmt numFmtId="167" formatCode="0.0000\ \n\m"/>
    <numFmt numFmtId="168" formatCode="0.00000000000000"/>
    <numFmt numFmtId="169" formatCode="0.000000"/>
  </numFmts>
  <fonts count="3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rgb="FF9C0006"/>
      <name val="Calibri"/>
      <family val="2"/>
      <charset val="134"/>
      <scheme val="minor"/>
    </font>
    <font>
      <b/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2"/>
      <name val="Calibri"/>
      <scheme val="minor"/>
    </font>
    <font>
      <b/>
      <u/>
      <sz val="12"/>
      <color theme="1"/>
      <name val="Calibri"/>
      <scheme val="minor"/>
    </font>
    <font>
      <b/>
      <sz val="12"/>
      <color rgb="FF000099"/>
      <name val="Verdana"/>
    </font>
    <font>
      <sz val="12"/>
      <name val="Arial"/>
      <family val="2"/>
    </font>
    <font>
      <sz val="12"/>
      <color rgb="FF9C6500"/>
      <name val="Calibri"/>
      <family val="2"/>
      <charset val="134"/>
      <scheme val="minor"/>
    </font>
    <font>
      <sz val="12"/>
      <color rgb="FFFF0000"/>
      <name val="Calibri"/>
      <family val="2"/>
      <charset val="134"/>
      <scheme val="minor"/>
    </font>
    <font>
      <b/>
      <sz val="12"/>
      <name val="Calibri"/>
      <scheme val="minor"/>
    </font>
    <font>
      <b/>
      <u/>
      <sz val="18"/>
      <color theme="1"/>
      <name val="Calibri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b/>
      <sz val="18"/>
      <name val="Calibri"/>
      <scheme val="minor"/>
    </font>
    <font>
      <sz val="18"/>
      <name val="Calibri"/>
      <scheme val="minor"/>
    </font>
    <font>
      <sz val="16"/>
      <color theme="1"/>
      <name val="Calibri"/>
      <scheme val="minor"/>
    </font>
    <font>
      <sz val="10"/>
      <color theme="1"/>
      <name val="Calibri"/>
      <family val="2"/>
      <charset val="134"/>
      <scheme val="minor"/>
    </font>
    <font>
      <i/>
      <sz val="12"/>
      <color theme="1"/>
      <name val="Calibri"/>
      <scheme val="minor"/>
    </font>
    <font>
      <b/>
      <sz val="12"/>
      <color rgb="FFFF0000"/>
      <name val="Calibri"/>
      <scheme val="minor"/>
    </font>
    <font>
      <sz val="12"/>
      <color rgb="FFBF0000"/>
      <name val="Calibri"/>
      <scheme val="minor"/>
    </font>
    <font>
      <i/>
      <sz val="12"/>
      <color rgb="FF9C6500"/>
      <name val="Calibri"/>
      <scheme val="minor"/>
    </font>
    <font>
      <b/>
      <i/>
      <sz val="12"/>
      <color theme="1"/>
      <name val="Calibri"/>
      <scheme val="minor"/>
    </font>
    <font>
      <sz val="12"/>
      <color rgb="FF000000"/>
      <name val="MyriadSet-Text"/>
    </font>
    <font>
      <sz val="8"/>
      <name val="Calibri"/>
      <family val="2"/>
      <charset val="134"/>
      <scheme val="minor"/>
    </font>
    <font>
      <b/>
      <sz val="12"/>
      <color rgb="FFBF0000"/>
      <name val="TT81o00"/>
    </font>
    <font>
      <b/>
      <sz val="12"/>
      <color rgb="FF9C6500"/>
      <name val="Calibri"/>
      <scheme val="minor"/>
    </font>
    <font>
      <sz val="14"/>
      <color theme="1"/>
      <name val="Calibri"/>
      <scheme val="minor"/>
    </font>
    <font>
      <b/>
      <sz val="14"/>
      <name val="Calibri"/>
      <scheme val="minor"/>
    </font>
    <font>
      <sz val="14"/>
      <color rgb="FF9C6500"/>
      <name val="Calibri"/>
      <scheme val="minor"/>
    </font>
    <font>
      <sz val="14"/>
      <color rgb="FF9C0006"/>
      <name val="Calibri"/>
      <scheme val="minor"/>
    </font>
    <font>
      <sz val="12"/>
      <color theme="1"/>
      <name val="TimesNewRomanPSMT"/>
    </font>
    <font>
      <sz val="14"/>
      <color theme="1"/>
      <name val="TimesNewRomanPSMT"/>
    </font>
    <font>
      <b/>
      <sz val="12"/>
      <color theme="1"/>
      <name val="TimesNewRomanPS"/>
    </font>
    <font>
      <b/>
      <u/>
      <sz val="12"/>
      <color theme="1"/>
      <name val="TimesNewRomanPS"/>
    </font>
    <font>
      <i/>
      <sz val="12"/>
      <color theme="1"/>
      <name val="TimesNewRomanPSMT"/>
    </font>
  </fonts>
  <fills count="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7CE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Dashed">
        <color auto="1"/>
      </left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 style="mediumDashed">
        <color auto="1"/>
      </right>
      <top/>
      <bottom style="mediumDashed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</borders>
  <cellStyleXfs count="853">
    <xf numFmtId="0" fontId="0" fillId="0" borderId="0"/>
    <xf numFmtId="0" fontId="2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0" fillId="3" borderId="0" xfId="102" applyNumberFormat="1" applyAlignment="1">
      <alignment horizontal="center"/>
    </xf>
    <xf numFmtId="165" fontId="2" fillId="2" borderId="0" xfId="1" applyNumberForma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/>
    <xf numFmtId="0" fontId="3" fillId="0" borderId="0" xfId="0" applyFont="1" applyAlignment="1">
      <alignment horizontal="right"/>
    </xf>
    <xf numFmtId="0" fontId="0" fillId="0" borderId="0" xfId="0" quotePrefix="1" applyFont="1" applyAlignment="1">
      <alignment horizontal="left"/>
    </xf>
    <xf numFmtId="0" fontId="8" fillId="0" borderId="0" xfId="0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/>
    <xf numFmtId="0" fontId="17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right"/>
    </xf>
    <xf numFmtId="0" fontId="18" fillId="0" borderId="0" xfId="0" applyFont="1"/>
    <xf numFmtId="0" fontId="0" fillId="0" borderId="0" xfId="0" applyFont="1"/>
    <xf numFmtId="0" fontId="3" fillId="0" borderId="0" xfId="0" applyFont="1" applyAlignment="1">
      <alignment horizontal="left" vertical="center"/>
    </xf>
    <xf numFmtId="0" fontId="9" fillId="0" borderId="0" xfId="0" applyFont="1" applyAlignment="1"/>
    <xf numFmtId="0" fontId="20" fillId="0" borderId="0" xfId="0" applyFont="1"/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0" fillId="3" borderId="0" xfId="102" applyFont="1" applyAlignment="1">
      <alignment horizontal="right"/>
    </xf>
    <xf numFmtId="0" fontId="1" fillId="0" borderId="0" xfId="0" applyFont="1" applyAlignment="1">
      <alignment horizontal="right"/>
    </xf>
    <xf numFmtId="0" fontId="10" fillId="3" borderId="0" xfId="102" applyAlignment="1">
      <alignment horizontal="right"/>
    </xf>
    <xf numFmtId="0" fontId="0" fillId="6" borderId="0" xfId="0" applyFont="1" applyFill="1" applyBorder="1" applyAlignment="1"/>
    <xf numFmtId="165" fontId="12" fillId="2" borderId="0" xfId="1" applyNumberFormat="1" applyFont="1" applyAlignment="1">
      <alignment horizontal="center"/>
    </xf>
    <xf numFmtId="168" fontId="0" fillId="0" borderId="0" xfId="0" applyNumberFormat="1"/>
    <xf numFmtId="165" fontId="12" fillId="7" borderId="0" xfId="1" applyNumberFormat="1" applyFont="1" applyFill="1" applyAlignment="1">
      <alignment horizontal="center"/>
    </xf>
    <xf numFmtId="0" fontId="23" fillId="3" borderId="0" xfId="102" applyFont="1"/>
    <xf numFmtId="169" fontId="20" fillId="0" borderId="0" xfId="0" applyNumberFormat="1" applyFont="1"/>
    <xf numFmtId="0" fontId="3" fillId="0" borderId="0" xfId="0" applyFont="1" applyAlignment="1">
      <alignment horizontal="left"/>
    </xf>
    <xf numFmtId="2" fontId="12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24" fillId="0" borderId="0" xfId="0" applyFont="1" applyAlignment="1">
      <alignment horizontal="left" vertical="center"/>
    </xf>
    <xf numFmtId="169" fontId="19" fillId="0" borderId="0" xfId="0" applyNumberFormat="1" applyFont="1" applyAlignment="1">
      <alignment horizontal="center"/>
    </xf>
    <xf numFmtId="0" fontId="0" fillId="0" borderId="0" xfId="0" applyAlignment="1">
      <alignment horizontal="right" indent="1"/>
    </xf>
    <xf numFmtId="0" fontId="20" fillId="0" borderId="0" xfId="0" applyFont="1" applyAlignment="1">
      <alignment horizontal="center"/>
    </xf>
    <xf numFmtId="0" fontId="23" fillId="3" borderId="0" xfId="102" applyFont="1" applyAlignment="1">
      <alignment horizontal="center"/>
    </xf>
    <xf numFmtId="0" fontId="20" fillId="6" borderId="0" xfId="0" applyFont="1" applyFill="1" applyBorder="1" applyAlignment="1"/>
    <xf numFmtId="0" fontId="20" fillId="6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" fontId="3" fillId="0" borderId="0" xfId="0" quotePrefix="1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7" fillId="0" borderId="0" xfId="0" applyFont="1"/>
    <xf numFmtId="16" fontId="3" fillId="0" borderId="0" xfId="0" applyNumberFormat="1" applyFont="1" applyBorder="1" applyAlignment="1">
      <alignment vertical="center"/>
    </xf>
    <xf numFmtId="0" fontId="3" fillId="0" borderId="0" xfId="0" applyFont="1" applyBorder="1" applyAlignment="1"/>
    <xf numFmtId="0" fontId="3" fillId="0" borderId="0" xfId="0" applyFont="1" applyAlignment="1"/>
    <xf numFmtId="0" fontId="3" fillId="6" borderId="0" xfId="0" applyFont="1" applyFill="1" applyBorder="1" applyAlignment="1"/>
    <xf numFmtId="0" fontId="21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 applyAlignment="1">
      <alignment vertical="center"/>
    </xf>
    <xf numFmtId="0" fontId="0" fillId="8" borderId="0" xfId="0" applyFill="1" applyAlignment="1">
      <alignment horizontal="center"/>
    </xf>
    <xf numFmtId="0" fontId="6" fillId="8" borderId="0" xfId="0" applyFont="1" applyFill="1" applyAlignment="1">
      <alignment horizontal="center"/>
    </xf>
    <xf numFmtId="0" fontId="28" fillId="3" borderId="0" xfId="102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/>
    </xf>
    <xf numFmtId="165" fontId="30" fillId="2" borderId="0" xfId="1" applyNumberFormat="1" applyFont="1" applyAlignment="1">
      <alignment horizontal="center"/>
    </xf>
    <xf numFmtId="164" fontId="31" fillId="3" borderId="0" xfId="102" applyNumberFormat="1" applyFont="1" applyAlignment="1">
      <alignment horizontal="center"/>
    </xf>
    <xf numFmtId="0" fontId="29" fillId="0" borderId="0" xfId="0" applyFont="1"/>
    <xf numFmtId="164" fontId="29" fillId="0" borderId="0" xfId="0" applyNumberFormat="1" applyFont="1" applyAlignment="1">
      <alignment horizontal="center"/>
    </xf>
    <xf numFmtId="0" fontId="30" fillId="0" borderId="0" xfId="0" applyFont="1"/>
    <xf numFmtId="165" fontId="30" fillId="4" borderId="0" xfId="0" applyNumberFormat="1" applyFont="1" applyFill="1" applyAlignment="1">
      <alignment horizontal="center"/>
    </xf>
    <xf numFmtId="164" fontId="31" fillId="5" borderId="0" xfId="0" applyNumberFormat="1" applyFont="1" applyFill="1" applyAlignment="1">
      <alignment horizontal="center"/>
    </xf>
    <xf numFmtId="167" fontId="30" fillId="2" borderId="0" xfId="1" applyNumberFormat="1" applyFont="1" applyAlignment="1">
      <alignment horizontal="center"/>
    </xf>
    <xf numFmtId="165" fontId="32" fillId="2" borderId="0" xfId="1" applyNumberFormat="1" applyFont="1" applyAlignment="1">
      <alignment horizontal="center"/>
    </xf>
    <xf numFmtId="165" fontId="32" fillId="4" borderId="0" xfId="0" applyNumberFormat="1" applyFont="1" applyFill="1" applyAlignment="1">
      <alignment horizontal="center"/>
    </xf>
    <xf numFmtId="167" fontId="32" fillId="2" borderId="0" xfId="1" applyNumberFormat="1" applyFont="1" applyAlignment="1">
      <alignment horizontal="center"/>
    </xf>
    <xf numFmtId="0" fontId="20" fillId="0" borderId="0" xfId="0" applyFont="1" applyAlignment="1">
      <alignment horizontal="left" vertical="center"/>
    </xf>
    <xf numFmtId="0" fontId="0" fillId="6" borderId="0" xfId="0" applyFont="1" applyFill="1" applyBorder="1" applyAlignment="1">
      <alignment horizontal="left" vertical="center"/>
    </xf>
    <xf numFmtId="0" fontId="6" fillId="6" borderId="0" xfId="0" applyFont="1" applyFill="1" applyBorder="1" applyAlignment="1">
      <alignment horizontal="left" vertical="center"/>
    </xf>
    <xf numFmtId="0" fontId="22" fillId="6" borderId="0" xfId="0" applyFont="1" applyFill="1" applyBorder="1" applyAlignment="1">
      <alignment horizontal="left" vertical="center"/>
    </xf>
    <xf numFmtId="0" fontId="11" fillId="6" borderId="0" xfId="0" applyFont="1" applyFill="1" applyBorder="1" applyAlignment="1">
      <alignment horizontal="left" vertical="center"/>
    </xf>
    <xf numFmtId="0" fontId="21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165" fontId="12" fillId="2" borderId="1" xfId="1" applyNumberFormat="1" applyFont="1" applyBorder="1" applyAlignment="1">
      <alignment horizontal="center"/>
    </xf>
    <xf numFmtId="164" fontId="10" fillId="3" borderId="2" xfId="102" applyNumberFormat="1" applyBorder="1" applyAlignment="1">
      <alignment horizontal="center"/>
    </xf>
    <xf numFmtId="165" fontId="12" fillId="2" borderId="3" xfId="1" applyNumberFormat="1" applyFont="1" applyBorder="1" applyAlignment="1">
      <alignment horizontal="center"/>
    </xf>
    <xf numFmtId="164" fontId="10" fillId="3" borderId="4" xfId="102" applyNumberFormat="1" applyBorder="1" applyAlignment="1">
      <alignment horizontal="center"/>
    </xf>
    <xf numFmtId="0" fontId="33" fillId="0" borderId="0" xfId="0" applyFont="1" applyAlignment="1"/>
    <xf numFmtId="0" fontId="0" fillId="0" borderId="0" xfId="0" applyAlignment="1"/>
    <xf numFmtId="0" fontId="34" fillId="0" borderId="0" xfId="0" applyFont="1" applyAlignment="1"/>
    <xf numFmtId="0" fontId="35" fillId="0" borderId="5" xfId="0" applyFont="1" applyBorder="1" applyAlignment="1">
      <alignment vertical="center"/>
    </xf>
    <xf numFmtId="0" fontId="33" fillId="0" borderId="5" xfId="0" applyFont="1" applyBorder="1" applyAlignment="1">
      <alignment vertical="center"/>
    </xf>
    <xf numFmtId="14" fontId="33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36" fillId="0" borderId="0" xfId="0" applyFont="1" applyAlignment="1"/>
    <xf numFmtId="0" fontId="37" fillId="0" borderId="5" xfId="0" applyFont="1" applyBorder="1" applyAlignment="1">
      <alignment vertical="center"/>
    </xf>
    <xf numFmtId="0" fontId="36" fillId="0" borderId="6" xfId="0" applyFont="1" applyFill="1" applyBorder="1" applyAlignment="1">
      <alignment vertical="center"/>
    </xf>
    <xf numFmtId="0" fontId="0" fillId="8" borderId="0" xfId="0" applyFont="1" applyFill="1" applyAlignment="1">
      <alignment horizontal="center"/>
    </xf>
    <xf numFmtId="0" fontId="25" fillId="8" borderId="0" xfId="0" applyFont="1" applyFill="1"/>
  </cellXfs>
  <cellStyles count="853">
    <cellStyle name="Bad" xfId="1" builtinId="27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Neutral" xfId="102" builtinId="2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545998</xdr:colOff>
      <xdr:row>45</xdr:row>
      <xdr:rowOff>127000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77498" cy="8699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E47" sqref="E47"/>
    </sheetView>
  </sheetViews>
  <sheetFormatPr baseColWidth="10" defaultRowHeight="15" x14ac:dyDescent="0"/>
  <sheetData/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7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V2" sqref="V2"/>
    </sheetView>
  </sheetViews>
  <sheetFormatPr baseColWidth="10" defaultRowHeight="15" outlineLevelRow="1" outlineLevelCol="1" x14ac:dyDescent="0"/>
  <cols>
    <col min="1" max="1" width="19.33203125" customWidth="1"/>
    <col min="2" max="2" width="12" style="2" customWidth="1"/>
    <col min="3" max="3" width="10.1640625" style="2" customWidth="1"/>
    <col min="4" max="4" width="12" style="2" customWidth="1"/>
    <col min="5" max="5" width="9.83203125" style="2" customWidth="1"/>
    <col min="6" max="6" width="9.33203125" customWidth="1"/>
    <col min="7" max="7" width="10.6640625" customWidth="1"/>
    <col min="8" max="8" width="9.33203125" customWidth="1"/>
    <col min="9" max="9" width="9.33203125" hidden="1" customWidth="1" outlineLevel="1"/>
    <col min="10" max="10" width="11.6640625" hidden="1" customWidth="1" outlineLevel="1"/>
    <col min="11" max="11" width="10.6640625" customWidth="1" collapsed="1"/>
    <col min="12" max="12" width="9.33203125" customWidth="1"/>
    <col min="13" max="15" width="9.33203125" hidden="1" customWidth="1" outlineLevel="1"/>
    <col min="16" max="16" width="9.33203125" customWidth="1" collapsed="1"/>
    <col min="17" max="17" width="8.6640625" customWidth="1"/>
    <col min="18" max="19" width="9.33203125" customWidth="1"/>
    <col min="20" max="21" width="9.33203125" hidden="1" customWidth="1" outlineLevel="1"/>
    <col min="22" max="22" width="9.33203125" customWidth="1" collapsed="1"/>
    <col min="23" max="23" width="10" hidden="1" customWidth="1" outlineLevel="1"/>
    <col min="24" max="24" width="10.83203125" collapsed="1"/>
    <col min="25" max="25" width="95.83203125" customWidth="1"/>
    <col min="26" max="26" width="7.1640625" customWidth="1"/>
    <col min="28" max="28" width="11.5" customWidth="1"/>
  </cols>
  <sheetData>
    <row r="1" spans="1:31">
      <c r="A1" s="72" t="s">
        <v>222</v>
      </c>
      <c r="B1" s="17" t="s">
        <v>35</v>
      </c>
      <c r="C1" s="47" t="str">
        <f>A4</f>
        <v>12-Red</v>
      </c>
      <c r="D1" s="47" t="str">
        <f>A6</f>
        <v>11-Green</v>
      </c>
      <c r="E1" s="47" t="str">
        <f>A8</f>
        <v>10-Red</v>
      </c>
      <c r="F1" s="19" t="str">
        <f>A10</f>
        <v>D-Orange</v>
      </c>
      <c r="G1" s="8" t="str">
        <f>A12</f>
        <v>9-Green</v>
      </c>
      <c r="H1" s="19" t="str">
        <f>A14</f>
        <v>8-Red</v>
      </c>
      <c r="I1" s="29" t="str">
        <f>A16</f>
        <v>W Starnes Isl.</v>
      </c>
      <c r="J1" s="29" t="str">
        <f>A18</f>
        <v>E Starnes Isl.</v>
      </c>
      <c r="K1" s="19" t="str">
        <f>A20</f>
        <v>B-Orange</v>
      </c>
      <c r="L1" s="19" t="str">
        <f>A22</f>
        <v>7-Green</v>
      </c>
      <c r="M1" s="19" t="s">
        <v>2</v>
      </c>
      <c r="N1" s="8" t="s">
        <v>3</v>
      </c>
      <c r="O1" s="8" t="s">
        <v>8</v>
      </c>
      <c r="P1" s="19" t="str">
        <f>A30</f>
        <v>E-Orange</v>
      </c>
      <c r="Q1" s="50" t="str">
        <f>A32</f>
        <v>A-Mark (guess)</v>
      </c>
      <c r="R1" s="19" t="str">
        <f>A34</f>
        <v>6-Red</v>
      </c>
      <c r="S1" s="19" t="str">
        <f>A36</f>
        <v>5-Green</v>
      </c>
      <c r="T1" s="19" t="s">
        <v>1</v>
      </c>
      <c r="U1" s="85" t="str">
        <f>A40</f>
        <v>J-Mark (???)</v>
      </c>
      <c r="V1" s="19" t="str">
        <f>A42</f>
        <v>4-Red</v>
      </c>
      <c r="W1" s="19" t="s">
        <v>0</v>
      </c>
      <c r="Y1" s="1" t="s">
        <v>33</v>
      </c>
      <c r="AA1" s="13" t="s">
        <v>36</v>
      </c>
      <c r="AB1" t="s">
        <v>5</v>
      </c>
    </row>
    <row r="2" spans="1:31" hidden="1" outlineLevel="1">
      <c r="A2" s="19" t="s">
        <v>343</v>
      </c>
      <c r="B2" s="18" t="s">
        <v>15</v>
      </c>
      <c r="C2" s="51">
        <f>B4</f>
        <v>30.406019000000001</v>
      </c>
      <c r="D2" s="51">
        <f>B6</f>
        <v>30.418265000000002</v>
      </c>
      <c r="E2" s="51">
        <f>B8</f>
        <v>30.424944</v>
      </c>
      <c r="F2" s="51">
        <f>B10</f>
        <v>30.442729</v>
      </c>
      <c r="G2" s="51">
        <f>B12</f>
        <v>30.437452</v>
      </c>
      <c r="H2" s="51">
        <f>B14</f>
        <v>30.43891</v>
      </c>
      <c r="I2" s="51">
        <f>B16</f>
        <v>30.438773000000001</v>
      </c>
      <c r="J2" s="51">
        <f>B18</f>
        <v>30.437638</v>
      </c>
      <c r="K2" s="51">
        <f>B20</f>
        <v>30.437069999999999</v>
      </c>
      <c r="L2" s="51">
        <f>B22</f>
        <v>30.434248</v>
      </c>
      <c r="M2" s="51">
        <f>B24</f>
        <v>30.434263999999999</v>
      </c>
      <c r="N2" s="51">
        <f>B26</f>
        <v>30.434439000000001</v>
      </c>
      <c r="O2" s="51">
        <f>B28</f>
        <v>30.434305999999999</v>
      </c>
      <c r="P2" s="51">
        <f>B30</f>
        <v>30.42266</v>
      </c>
      <c r="Q2" s="51">
        <f>B32</f>
        <v>30.420023</v>
      </c>
      <c r="R2" s="51">
        <f>B34</f>
        <v>30.421690999999999</v>
      </c>
      <c r="S2" s="51">
        <f>B36</f>
        <v>30.407588000000001</v>
      </c>
      <c r="T2" s="51">
        <f>B38</f>
        <v>30.407149</v>
      </c>
      <c r="U2" s="51">
        <f>B40</f>
        <v>30.407958000000001</v>
      </c>
      <c r="V2" s="51">
        <f>B42</f>
        <v>30.400168000000001</v>
      </c>
      <c r="W2" s="2" t="e">
        <f>#REF!</f>
        <v>#REF!</v>
      </c>
      <c r="Y2" s="6" t="s">
        <v>21</v>
      </c>
      <c r="AA2" s="13" t="s">
        <v>31</v>
      </c>
      <c r="AB2" s="14" t="s">
        <v>16</v>
      </c>
    </row>
    <row r="3" spans="1:31" hidden="1" outlineLevel="1">
      <c r="A3" s="32" t="s">
        <v>4</v>
      </c>
      <c r="B3" s="18" t="s">
        <v>14</v>
      </c>
      <c r="C3" s="51">
        <f>B5</f>
        <v>-97.937085999999994</v>
      </c>
      <c r="D3" s="51">
        <f>B7</f>
        <v>-97.949700000000007</v>
      </c>
      <c r="E3" s="51">
        <f>B9</f>
        <v>-97.957701</v>
      </c>
      <c r="F3" s="51">
        <f>B11</f>
        <v>-97.920883000000003</v>
      </c>
      <c r="G3" s="51">
        <f>B13</f>
        <v>-97.944923000000003</v>
      </c>
      <c r="H3" s="51">
        <f>B15</f>
        <v>-97.929816000000002</v>
      </c>
      <c r="I3" s="51">
        <f>B17</f>
        <v>-97.923045000000002</v>
      </c>
      <c r="J3" s="51">
        <f>B19</f>
        <v>-97.920766</v>
      </c>
      <c r="K3" s="51">
        <f>B21</f>
        <v>-97.924521999999996</v>
      </c>
      <c r="L3" s="51">
        <f>B23</f>
        <v>-97.920597999999998</v>
      </c>
      <c r="M3" s="51">
        <f>B25</f>
        <v>-97.920272999999995</v>
      </c>
      <c r="N3" s="51">
        <f>B27</f>
        <v>-97.920484000000002</v>
      </c>
      <c r="O3" s="51">
        <f>B29</f>
        <v>-97.920361</v>
      </c>
      <c r="P3" s="51">
        <f>B31</f>
        <v>-97.900959999999998</v>
      </c>
      <c r="Q3" s="51">
        <f>B33</f>
        <v>-97.915627000000001</v>
      </c>
      <c r="R3" s="51">
        <f>B35</f>
        <v>-97.905412999999996</v>
      </c>
      <c r="S3" s="51">
        <f>B37</f>
        <v>-97.908383000000001</v>
      </c>
      <c r="T3" s="51">
        <f>B39</f>
        <v>-97.907810999999995</v>
      </c>
      <c r="U3" s="51">
        <f>B41</f>
        <v>-97.896433999999999</v>
      </c>
      <c r="V3" s="51">
        <f>B43</f>
        <v>-97.902924999999996</v>
      </c>
      <c r="W3" s="2" t="e">
        <f>#REF!</f>
        <v>#REF!</v>
      </c>
      <c r="AA3" s="13" t="s">
        <v>32</v>
      </c>
      <c r="AB3" s="14" t="s">
        <v>13</v>
      </c>
    </row>
    <row r="4" spans="1:31" ht="18" collapsed="1">
      <c r="A4" s="47" t="s">
        <v>346</v>
      </c>
      <c r="B4" s="107">
        <v>30.406019000000001</v>
      </c>
      <c r="C4" s="73"/>
      <c r="D4" s="74">
        <f>ACOS( SIN($B4*PI()/180)*SIN(D$2*PI()/180) + COS($B4*PI()/180)*COS(D$2*PI()/180)*COS(D$3*PI()/180-$B5*PI()/180) ) * 3440</f>
        <v>0.9834433962091893</v>
      </c>
      <c r="E4" s="74">
        <f t="shared" ref="E4:V4" si="0">ACOS( SIN($B4*PI()/180)*SIN(E$2*PI()/180) + COS($B4*PI()/180)*COS(E$2*PI()/180)*COS(E$3*PI()/180-$B5*PI()/180) ) * 3440</f>
        <v>1.5589536151045991</v>
      </c>
      <c r="F4" s="74">
        <f t="shared" si="0"/>
        <v>2.3582816319220612</v>
      </c>
      <c r="G4" s="74">
        <f t="shared" si="0"/>
        <v>1.9303406700049486</v>
      </c>
      <c r="H4" s="74">
        <f t="shared" si="0"/>
        <v>2.0103033472513943</v>
      </c>
      <c r="I4" s="74">
        <f t="shared" si="0"/>
        <v>2.0965873305511629</v>
      </c>
      <c r="J4" s="74">
        <f t="shared" si="0"/>
        <v>2.0779268304003651</v>
      </c>
      <c r="K4" s="74">
        <f t="shared" si="0"/>
        <v>1.9745045347383083</v>
      </c>
      <c r="L4" s="74">
        <f t="shared" si="0"/>
        <v>1.8976924141467144</v>
      </c>
      <c r="M4" s="74">
        <f t="shared" si="0"/>
        <v>1.9061754112810725</v>
      </c>
      <c r="N4" s="74">
        <f t="shared" si="0"/>
        <v>1.9105888421509398</v>
      </c>
      <c r="O4" s="74">
        <f t="shared" si="0"/>
        <v>1.906345192124661</v>
      </c>
      <c r="P4" s="74">
        <f t="shared" si="0"/>
        <v>2.120613737098509</v>
      </c>
      <c r="Q4" s="74">
        <f t="shared" si="0"/>
        <v>1.3933676553341634</v>
      </c>
      <c r="R4" s="74">
        <f t="shared" si="0"/>
        <v>1.8907093221539562</v>
      </c>
      <c r="S4" s="74">
        <f t="shared" si="0"/>
        <v>1.4892561265475379</v>
      </c>
      <c r="T4" s="74">
        <f t="shared" si="0"/>
        <v>1.5174134712467868</v>
      </c>
      <c r="U4" s="74">
        <f t="shared" si="0"/>
        <v>2.1082192773646646</v>
      </c>
      <c r="V4" s="74">
        <f t="shared" si="0"/>
        <v>1.8035057123077358</v>
      </c>
      <c r="W4" s="2"/>
      <c r="Y4" s="10" t="str">
        <f>CONCATENATE("&lt;wpt lat=",CHAR(34),B4,CHAR(34)," lon=",CHAR(34),B5,CHAR(34),"&gt;&lt;type&gt;Mark&lt;/type&gt;&lt;name&gt;",A4,"&lt;/name&gt;&lt;/wpt&gt;")</f>
        <v>&lt;wpt lat="30.406019" lon="-97.937086"&gt;&lt;type&gt;Mark&lt;/type&gt;&lt;name&gt;12-Red&lt;/name&gt;&lt;/wpt&gt;</v>
      </c>
      <c r="AA4" s="13"/>
      <c r="AB4" s="14"/>
    </row>
    <row r="5" spans="1:31" ht="18">
      <c r="A5" s="32"/>
      <c r="B5" s="68">
        <v>-97.937085999999994</v>
      </c>
      <c r="C5" s="73"/>
      <c r="D5" s="75">
        <f>MOD(DEGREES(ATAN2(COS($B4*PI()/180)*SIN(D$2*PI()/180)-SIN($B4*PI()/180)*COS(D$2*PI()/180)*COS((D$3-$B5)*PI()/180),SIN((D$3-$B5)*PI()/180)*COS(D$2*PI()/180)))+360, 360)</f>
        <v>318.38779394405987</v>
      </c>
      <c r="E5" s="75">
        <f t="shared" ref="E5:V5" si="1">MOD(DEGREES(ATAN2(COS($B4*PI()/180)*SIN(E$2*PI()/180)-SIN($B4*PI()/180)*COS(E$2*PI()/180)*COS((E$3-$B5)*PI()/180),SIN((E$3-$B5)*PI()/180)*COS(E$2*PI()/180)))+360, 360)</f>
        <v>316.79533821859144</v>
      </c>
      <c r="F5" s="75">
        <f t="shared" si="1"/>
        <v>20.832714011337146</v>
      </c>
      <c r="G5" s="75">
        <f t="shared" si="1"/>
        <v>347.86824375209079</v>
      </c>
      <c r="H5" s="75">
        <f t="shared" si="1"/>
        <v>10.789314186514616</v>
      </c>
      <c r="I5" s="75">
        <f t="shared" si="1"/>
        <v>20.283678567362927</v>
      </c>
      <c r="J5" s="75">
        <f t="shared" si="1"/>
        <v>23.988896396495477</v>
      </c>
      <c r="K5" s="75">
        <f t="shared" si="1"/>
        <v>19.231581358991207</v>
      </c>
      <c r="L5" s="75">
        <f t="shared" si="1"/>
        <v>26.728999945057922</v>
      </c>
      <c r="M5" s="75">
        <f t="shared" si="1"/>
        <v>27.167642393748451</v>
      </c>
      <c r="N5" s="75">
        <f t="shared" si="1"/>
        <v>26.732332966198896</v>
      </c>
      <c r="O5" s="75">
        <f t="shared" si="1"/>
        <v>27.011226227993063</v>
      </c>
      <c r="P5" s="75">
        <f t="shared" si="1"/>
        <v>61.882275368715852</v>
      </c>
      <c r="Q5" s="75">
        <f t="shared" si="1"/>
        <v>52.879088910803318</v>
      </c>
      <c r="R5" s="75">
        <f t="shared" si="1"/>
        <v>60.146469780381096</v>
      </c>
      <c r="S5" s="75">
        <f t="shared" si="1"/>
        <v>86.366116500703583</v>
      </c>
      <c r="T5" s="75">
        <f t="shared" si="1"/>
        <v>87.430009657248206</v>
      </c>
      <c r="U5" s="75">
        <f t="shared" si="1"/>
        <v>86.824218826205083</v>
      </c>
      <c r="V5" s="75">
        <f t="shared" si="1"/>
        <v>101.22333305055184</v>
      </c>
      <c r="W5" s="2"/>
      <c r="AA5" s="13"/>
      <c r="AB5" s="14"/>
    </row>
    <row r="6" spans="1:31" ht="18">
      <c r="A6" s="47" t="s">
        <v>345</v>
      </c>
      <c r="B6" s="68">
        <v>30.418265000000002</v>
      </c>
      <c r="C6" s="74">
        <f t="shared" ref="C6" si="2">ACOS( SIN($B6*PI()/180)*SIN(C$2*PI()/180) + COS($B6*PI()/180)*COS(C$2*PI()/180)*COS(C$3*PI()/180-$B7*PI()/180) ) * 3440</f>
        <v>0.9834433962091893</v>
      </c>
      <c r="D6" s="73"/>
      <c r="E6" s="74">
        <f t="shared" ref="E6:V6" si="3">ACOS( SIN($B6*PI()/180)*SIN(E$2*PI()/180) + COS($B6*PI()/180)*COS(E$2*PI()/180)*COS(E$3*PI()/180-$B7*PI()/180) ) * 3440</f>
        <v>0.57653817010519859</v>
      </c>
      <c r="F6" s="74">
        <f t="shared" si="3"/>
        <v>2.093535361999983</v>
      </c>
      <c r="G6" s="74">
        <f t="shared" si="3"/>
        <v>1.1782211935408071</v>
      </c>
      <c r="H6" s="74">
        <f t="shared" si="3"/>
        <v>1.6112186926241812</v>
      </c>
      <c r="I6" s="74">
        <f t="shared" si="3"/>
        <v>1.8493898361947458</v>
      </c>
      <c r="J6" s="74">
        <f t="shared" si="3"/>
        <v>1.8964796846216814</v>
      </c>
      <c r="K6" s="74">
        <f t="shared" si="3"/>
        <v>1.7244580262394393</v>
      </c>
      <c r="L6" s="74">
        <f t="shared" si="3"/>
        <v>1.7862796504458167</v>
      </c>
      <c r="M6" s="74">
        <f t="shared" si="3"/>
        <v>1.8010058508911619</v>
      </c>
      <c r="N6" s="74">
        <f t="shared" si="3"/>
        <v>1.7974285563286507</v>
      </c>
      <c r="O6" s="74">
        <f t="shared" si="3"/>
        <v>1.7985025395872434</v>
      </c>
      <c r="P6" s="74">
        <f t="shared" si="3"/>
        <v>2.5372179769136949</v>
      </c>
      <c r="Q6" s="74">
        <f t="shared" si="3"/>
        <v>1.7672701843141958</v>
      </c>
      <c r="R6" s="74">
        <f t="shared" si="3"/>
        <v>2.3021292517745273</v>
      </c>
      <c r="S6" s="74">
        <f t="shared" si="3"/>
        <v>2.2332858639172848</v>
      </c>
      <c r="T6" s="74">
        <f t="shared" si="3"/>
        <v>2.2692885171585786</v>
      </c>
      <c r="U6" s="74">
        <f t="shared" si="3"/>
        <v>2.8265675246578326</v>
      </c>
      <c r="V6" s="74">
        <f t="shared" si="3"/>
        <v>2.6545521948220241</v>
      </c>
      <c r="W6" s="2"/>
      <c r="Y6" s="10" t="str">
        <f>CONCATENATE("&lt;wpt lat=",CHAR(34),B6,CHAR(34)," lon=",CHAR(34),B7,CHAR(34),"&gt;&lt;type&gt;Mark&lt;/type&gt;&lt;name&gt;",A6,"&lt;/name&gt;&lt;/wpt&gt;")</f>
        <v>&lt;wpt lat="30.418265" lon="-97.9497"&gt;&lt;type&gt;Mark&lt;/type&gt;&lt;name&gt;11-Green&lt;/name&gt;&lt;/wpt&gt;</v>
      </c>
      <c r="AA6" s="13"/>
      <c r="AB6" s="14"/>
    </row>
    <row r="7" spans="1:31" ht="18">
      <c r="A7" s="32"/>
      <c r="B7" s="68">
        <v>-97.949700000000007</v>
      </c>
      <c r="C7" s="75">
        <f t="shared" ref="C7" si="4">MOD(DEGREES(ATAN2(COS($B6*PI()/180)*SIN(C$2*PI()/180)-SIN($B6*PI()/180)*COS(C$2*PI()/180)*COS((C$3-$B7)*PI()/180),SIN((C$3-$B7)*PI()/180)*COS(C$2*PI()/180)))+360, 360)</f>
        <v>138.38140852863563</v>
      </c>
      <c r="D7" s="73"/>
      <c r="E7" s="75">
        <f t="shared" ref="E7:V7" si="5">MOD(DEGREES(ATAN2(COS($B6*PI()/180)*SIN(E$2*PI()/180)-SIN($B6*PI()/180)*COS(E$2*PI()/180)*COS((E$3-$B7)*PI()/180),SIN((E$3-$B7)*PI()/180)*COS(E$2*PI()/180)))+360, 360)</f>
        <v>314.0719160268784</v>
      </c>
      <c r="F7" s="75">
        <f t="shared" si="5"/>
        <v>45.438047654818774</v>
      </c>
      <c r="G7" s="75">
        <f t="shared" si="5"/>
        <v>12.115107142477768</v>
      </c>
      <c r="H7" s="75">
        <f t="shared" si="5"/>
        <v>39.703819364059768</v>
      </c>
      <c r="I7" s="75">
        <f t="shared" si="5"/>
        <v>48.251069306316765</v>
      </c>
      <c r="J7" s="75">
        <f t="shared" si="5"/>
        <v>52.162994272635615</v>
      </c>
      <c r="K7" s="75">
        <f t="shared" si="5"/>
        <v>49.095098686491269</v>
      </c>
      <c r="L7" s="75">
        <f t="shared" si="5"/>
        <v>57.498671232565925</v>
      </c>
      <c r="M7" s="75">
        <f t="shared" si="5"/>
        <v>57.760366073101466</v>
      </c>
      <c r="N7" s="75">
        <f t="shared" si="5"/>
        <v>57.291364890989428</v>
      </c>
      <c r="O7" s="75">
        <f t="shared" si="5"/>
        <v>57.615019815978997</v>
      </c>
      <c r="P7" s="75">
        <f t="shared" si="5"/>
        <v>84.018056252222891</v>
      </c>
      <c r="Q7" s="75">
        <f t="shared" si="5"/>
        <v>86.567380990912113</v>
      </c>
      <c r="R7" s="75">
        <f t="shared" si="5"/>
        <v>84.862587003837575</v>
      </c>
      <c r="S7" s="75">
        <f t="shared" si="5"/>
        <v>106.67030246248294</v>
      </c>
      <c r="T7" s="75">
        <f t="shared" si="5"/>
        <v>107.09295786654093</v>
      </c>
      <c r="U7" s="75">
        <f t="shared" si="5"/>
        <v>102.63281298671802</v>
      </c>
      <c r="V7" s="75">
        <f t="shared" si="5"/>
        <v>114.149585077425</v>
      </c>
      <c r="W7" s="2"/>
      <c r="AA7" s="13"/>
      <c r="AB7" s="14"/>
    </row>
    <row r="8" spans="1:31" ht="18">
      <c r="A8" s="47" t="s">
        <v>344</v>
      </c>
      <c r="B8" s="106">
        <v>30.424944</v>
      </c>
      <c r="C8" s="74">
        <f t="shared" ref="C8" si="6">ACOS( SIN($B8*PI()/180)*SIN(C$2*PI()/180) + COS($B8*PI()/180)*COS(C$2*PI()/180)*COS(C$3*PI()/180-$B9*PI()/180) ) * 3440</f>
        <v>1.5589536151045991</v>
      </c>
      <c r="D8" s="74">
        <f t="shared" ref="D8" si="7">ACOS( SIN($B8*PI()/180)*SIN(D$2*PI()/180) + COS($B8*PI()/180)*COS(D$2*PI()/180)*COS(D$3*PI()/180-$B9*PI()/180) ) * 3440</f>
        <v>0.57653817010519859</v>
      </c>
      <c r="E8" s="73"/>
      <c r="F8" s="74">
        <f t="shared" ref="F8:L8" si="8">ACOS( SIN($B8*PI()/180)*SIN(F$2*PI()/180) + COS($B8*PI()/180)*COS(F$2*PI()/180)*COS(F$3*PI()/180-$B9*PI()/180) ) * 3440</f>
        <v>2.184682911783522</v>
      </c>
      <c r="G8" s="74">
        <f t="shared" si="8"/>
        <v>1.00076619604339</v>
      </c>
      <c r="H8" s="74">
        <f t="shared" si="8"/>
        <v>1.6694071737740579</v>
      </c>
      <c r="I8" s="74">
        <f t="shared" si="8"/>
        <v>1.9768775206025602</v>
      </c>
      <c r="J8" s="74">
        <f t="shared" si="8"/>
        <v>2.0583525262511415</v>
      </c>
      <c r="K8" s="74">
        <f t="shared" si="8"/>
        <v>1.8655445415869032</v>
      </c>
      <c r="L8" s="74">
        <f t="shared" si="8"/>
        <v>2.0003654314286834</v>
      </c>
      <c r="M8" s="73"/>
      <c r="N8" s="73"/>
      <c r="O8" s="73"/>
      <c r="P8" s="74">
        <f>ACOS( SIN($B8*PI()/180)*SIN(P$2*PI()/180) + COS($B8*PI()/180)*COS(P$2*PI()/180)*COS(P$3*PI()/180-$B9*PI()/180) ) * 3440</f>
        <v>2.9408004048153025</v>
      </c>
      <c r="Q8" s="74">
        <f>ACOS( SIN($B8*PI()/180)*SIN(Q$2*PI()/180) + COS($B8*PI()/180)*COS(Q$2*PI()/180)*COS(Q$3*PI()/180-$B9*PI()/180) ) * 3440</f>
        <v>2.1982350242172544</v>
      </c>
      <c r="R8" s="74">
        <f>ACOS( SIN($B8*PI()/180)*SIN(R$2*PI()/180) + COS($B8*PI()/180)*COS(R$2*PI()/180)*COS(R$3*PI()/180-$B9*PI()/180) ) * 3440</f>
        <v>2.7141100240184279</v>
      </c>
      <c r="S8" s="74">
        <f>ACOS( SIN($B8*PI()/180)*SIN(S$2*PI()/180) + COS($B8*PI()/180)*COS(S$2*PI()/180)*COS(S$3*PI()/180-$B9*PI()/180) ) * 3440</f>
        <v>2.757931401664262</v>
      </c>
      <c r="T8" s="73"/>
      <c r="U8" s="74">
        <f>ACOS( SIN($B8*PI()/180)*SIN(U$2*PI()/180) + COS($B8*PI()/180)*COS(U$2*PI()/180)*COS(U$3*PI()/180-$B9*PI()/180) ) * 3440</f>
        <v>3.3320646007656052</v>
      </c>
      <c r="V8" s="74">
        <f>ACOS( SIN($B8*PI()/180)*SIN(V$2*PI()/180) + COS($B8*PI()/180)*COS(V$2*PI()/180)*COS(V$3*PI()/180-$B9*PI()/180) ) * 3440</f>
        <v>3.2026186951813962</v>
      </c>
      <c r="W8" s="2"/>
      <c r="Y8" s="10" t="str">
        <f>CONCATENATE("&lt;wpt lat=",CHAR(34),B8,CHAR(34)," lon=",CHAR(34),B9,CHAR(34),"&gt;&lt;type&gt;Mark&lt;/type&gt;&lt;name&gt;",A8,"&lt;/name&gt;&lt;/wpt&gt;")</f>
        <v>&lt;wpt lat="30.424944" lon="-97.957701"&gt;&lt;type&gt;Mark&lt;/type&gt;&lt;name&gt;10-Red&lt;/name&gt;&lt;/wpt&gt;</v>
      </c>
      <c r="AA8" s="13"/>
      <c r="AB8" s="14"/>
    </row>
    <row r="9" spans="1:31" ht="18">
      <c r="A9" s="32"/>
      <c r="B9" s="106">
        <v>-97.957701</v>
      </c>
      <c r="C9" s="75">
        <f t="shared" ref="C9" si="9">MOD(DEGREES(ATAN2(COS($B8*PI()/180)*SIN(C$2*PI()/180)-SIN($B8*PI()/180)*COS(C$2*PI()/180)*COS((C$3-$B9)*PI()/180),SIN((C$3-$B9)*PI()/180)*COS(C$2*PI()/180)))+360, 360)</f>
        <v>136.78490152829045</v>
      </c>
      <c r="D9" s="75">
        <f t="shared" ref="D9" si="10">MOD(DEGREES(ATAN2(COS($B8*PI()/180)*SIN(D$2*PI()/180)-SIN($B8*PI()/180)*COS(D$2*PI()/180)*COS((D$3-$B9)*PI()/180),SIN((D$3-$B9)*PI()/180)*COS(D$2*PI()/180)))+360, 360)</f>
        <v>134.06786464886187</v>
      </c>
      <c r="E9" s="73"/>
      <c r="F9" s="75">
        <f t="shared" ref="F9:L9" si="11">MOD(DEGREES(ATAN2(COS($B8*PI()/180)*SIN(F$2*PI()/180)-SIN($B8*PI()/180)*COS(F$2*PI()/180)*COS((F$3-$B9)*PI()/180),SIN((F$3-$B9)*PI()/180)*COS(F$2*PI()/180)))+360, 360)</f>
        <v>60.731148994206933</v>
      </c>
      <c r="G9" s="75">
        <f t="shared" si="11"/>
        <v>41.371990372277367</v>
      </c>
      <c r="H9" s="75">
        <f t="shared" si="11"/>
        <v>59.84200405950844</v>
      </c>
      <c r="I9" s="75">
        <f t="shared" si="11"/>
        <v>65.156787155938503</v>
      </c>
      <c r="J9" s="75">
        <f t="shared" si="11"/>
        <v>68.258586409355075</v>
      </c>
      <c r="K9" s="75">
        <f t="shared" si="11"/>
        <v>67.021271531994842</v>
      </c>
      <c r="L9" s="75">
        <f t="shared" si="11"/>
        <v>73.775042542911478</v>
      </c>
      <c r="M9" s="73"/>
      <c r="N9" s="73"/>
      <c r="O9" s="73"/>
      <c r="P9" s="75">
        <f>MOD(DEGREES(ATAN2(COS($B8*PI()/180)*SIN(P$2*PI()/180)-SIN($B8*PI()/180)*COS(P$2*PI()/180)*COS((P$3-$B9)*PI()/180),SIN((P$3-$B9)*PI()/180)*COS(P$2*PI()/180)))+360, 360)</f>
        <v>92.658310328948005</v>
      </c>
      <c r="Q9" s="75">
        <f>MOD(DEGREES(ATAN2(COS($B8*PI()/180)*SIN(Q$2*PI()/180)-SIN($B8*PI()/180)*COS(Q$2*PI()/180)*COS((Q$3-$B9)*PI()/180),SIN((Q$3-$B9)*PI()/180)*COS(Q$2*PI()/180)))+360, 360)</f>
        <v>97.713555715454845</v>
      </c>
      <c r="R9" s="75">
        <f>MOD(DEGREES(ATAN2(COS($B8*PI()/180)*SIN(R$2*PI()/180)-SIN($B8*PI()/180)*COS(R$2*PI()/180)*COS((R$3-$B9)*PI()/180),SIN((R$3-$B9)*PI()/180)*COS(R$2*PI()/180)))+360, 360)</f>
        <v>94.113343769492474</v>
      </c>
      <c r="S9" s="75">
        <f>MOD(DEGREES(ATAN2(COS($B8*PI()/180)*SIN(S$2*PI()/180)-SIN($B8*PI()/180)*COS(S$2*PI()/180)*COS((S$3-$B9)*PI()/180),SIN((S$3-$B9)*PI()/180)*COS(S$2*PI()/180)))+360, 360)</f>
        <v>112.18714551587385</v>
      </c>
      <c r="T9" s="73"/>
      <c r="U9" s="75">
        <f>MOD(DEGREES(ATAN2(COS($B8*PI()/180)*SIN(U$2*PI()/180)-SIN($B8*PI()/180)*COS(U$2*PI()/180)*COS((U$3-$B9)*PI()/180),SIN((U$3-$B9)*PI()/180)*COS(U$2*PI()/180)))+360, 360)</f>
        <v>107.80673074573372</v>
      </c>
      <c r="V9" s="75">
        <f>MOD(DEGREES(ATAN2(COS($B8*PI()/180)*SIN(V$2*PI()/180)-SIN($B8*PI()/180)*COS(V$2*PI()/180)*COS((V$3-$B9)*PI()/180),SIN((V$3-$B9)*PI()/180)*COS(V$2*PI()/180)))+360, 360)</f>
        <v>117.66234341644366</v>
      </c>
      <c r="W9" s="2"/>
      <c r="AA9" s="13"/>
      <c r="AB9" s="14"/>
    </row>
    <row r="10" spans="1:31" ht="18">
      <c r="A10" s="8" t="s">
        <v>28</v>
      </c>
      <c r="B10" s="68">
        <v>30.442729</v>
      </c>
      <c r="C10" s="74">
        <f t="shared" ref="C10" si="12">ACOS( SIN($B10*PI()/180)*SIN(C$2*PI()/180) + COS($B10*PI()/180)*COS(C$2*PI()/180)*COS(C$3*PI()/180-$B11*PI()/180) ) * 3440</f>
        <v>2.3582816319220612</v>
      </c>
      <c r="D10" s="74">
        <f t="shared" ref="D10" si="13">ACOS( SIN($B10*PI()/180)*SIN(D$2*PI()/180) + COS($B10*PI()/180)*COS(D$2*PI()/180)*COS(D$3*PI()/180-$B11*PI()/180) ) * 3440</f>
        <v>2.093535361999983</v>
      </c>
      <c r="E10" s="74">
        <f>ACOS( SIN($B10*PI()/180)*SIN(E$2*PI()/180) + COS($B10*PI()/180)*COS(E$2*PI()/180)*COS(E$3*PI()/180-$B11*PI()/180) ) * 3440</f>
        <v>2.184682911783522</v>
      </c>
      <c r="F10" s="76"/>
      <c r="G10" s="74">
        <f>ACOS( SIN($B10*PI()/180)*SIN(G$2*PI()/180) + COS($B10*PI()/180)*COS(G$2*PI()/180)*COS(G$3*PI()/180-$B11*PI()/180) ) * 3440</f>
        <v>1.2840932796622972</v>
      </c>
      <c r="H10" s="74">
        <f>ACOS( SIN($B10*PI()/180)*SIN(H$2*PI()/180) + COS($B10*PI()/180)*COS(H$2*PI()/180)*COS(H$3*PI()/180-$B11*PI()/180) ) * 3440</f>
        <v>0.51612729642563693</v>
      </c>
      <c r="I10" s="74">
        <f t="shared" ref="I10" si="14">ACOS( SIN($B10*PI()/180)*SIN(I$2*PI()/180) + COS($B10*PI()/180)*COS(I$2*PI()/180)*COS(I$3*PI()/180-$B11*PI()/180) ) * 3440</f>
        <v>0.26256030200146441</v>
      </c>
      <c r="J10" s="74">
        <f t="shared" ref="J10" si="15">ACOS( SIN($B10*PI()/180)*SIN(J$2*PI()/180) + COS($B10*PI()/180)*COS(J$2*PI()/180)*COS(J$3*PI()/180-$B11*PI()/180) ) * 3440</f>
        <v>0.30572020686658874</v>
      </c>
      <c r="K10" s="74">
        <f t="shared" ref="K10:U10" si="16">ACOS( SIN($B10*PI()/180)*SIN(K$2*PI()/180) + COS($B10*PI()/180)*COS(K$2*PI()/180)*COS(K$3*PI()/180-$B11*PI()/180) ) * 3440</f>
        <v>0.38848546083263713</v>
      </c>
      <c r="L10" s="74">
        <f t="shared" si="16"/>
        <v>0.50940719763572062</v>
      </c>
      <c r="M10" s="74">
        <f t="shared" si="16"/>
        <v>0.50921286165824142</v>
      </c>
      <c r="N10" s="74">
        <f t="shared" si="16"/>
        <v>0.4981543667785715</v>
      </c>
      <c r="O10" s="74">
        <f t="shared" si="16"/>
        <v>0.50643261822617802</v>
      </c>
      <c r="P10" s="74">
        <f t="shared" si="16"/>
        <v>1.5860522076865458</v>
      </c>
      <c r="Q10" s="74">
        <f>ACOS( SIN($B10*PI()/180)*SIN(Q$2*PI()/180) + COS($B10*PI()/180)*COS(Q$2*PI()/180)*COS(Q$3*PI()/180-$B11*PI()/180) ) * 3440</f>
        <v>1.390141445802886</v>
      </c>
      <c r="R10" s="74">
        <f>ACOS( SIN($B10*PI()/180)*SIN(R$2*PI()/180) + COS($B10*PI()/180)*COS(R$2*PI()/180)*COS(R$3*PI()/180-$B11*PI()/180) ) * 3440</f>
        <v>1.4955914481631005</v>
      </c>
      <c r="S10" s="74">
        <f t="shared" si="16"/>
        <v>2.2068589447618159</v>
      </c>
      <c r="T10" s="74">
        <f t="shared" si="16"/>
        <v>2.2408363167946455</v>
      </c>
      <c r="U10" s="74">
        <f t="shared" si="16"/>
        <v>2.4413781768028286</v>
      </c>
      <c r="V10" s="74">
        <f>ACOS( SIN(B10*PI()/180)*SIN(V$2*PI()/180) + COS(B10*PI()/180)*COS(V$2*PI()/180)*COS(V$3*PI()/180-B11*PI()/180) ) * 3440</f>
        <v>2.7192201603923749</v>
      </c>
      <c r="W10" s="5" t="e">
        <f>ACOS( SIN($B10*PI()/180)*SIN(W$2*PI()/180) + COS($B10*PI()/180)*COS(W$2*PI()/180)*COS(W$3*PI()/180-$B11*PI()/180) ) * 3440</f>
        <v>#REF!</v>
      </c>
      <c r="Y10" s="10" t="str">
        <f>CONCATENATE("&lt;wpt lat=",CHAR(34),B10,CHAR(34)," lon=",CHAR(34),B11,CHAR(34),"&gt;&lt;type&gt;Mark&lt;/type&gt;&lt;name&gt;",A10,"&lt;/name&gt;&lt;/wpt&gt;")</f>
        <v>&lt;wpt lat="30.442729" lon="-97.920883"&gt;&lt;type&gt;Mark&lt;/type&gt;&lt;name&gt;D-Orange&lt;/name&gt;&lt;/wpt&gt;</v>
      </c>
    </row>
    <row r="11" spans="1:31" s="3" customFormat="1" ht="18">
      <c r="A11" s="9"/>
      <c r="B11" s="68">
        <v>-97.920883000000003</v>
      </c>
      <c r="C11" s="75">
        <f t="shared" ref="C11" si="17">MOD(DEGREES(ATAN2(COS($B10*PI()/180)*SIN(C$2*PI()/180)-SIN($B10*PI()/180)*COS(C$2*PI()/180)*COS((C$3-$B11)*PI()/180),SIN((C$3-$B11)*PI()/180)*COS(C$2*PI()/180)))+360, 360)</f>
        <v>200.84091922132288</v>
      </c>
      <c r="D11" s="75">
        <f t="shared" ref="D11" si="18">MOD(DEGREES(ATAN2(COS($B10*PI()/180)*SIN(D$2*PI()/180)-SIN($B10*PI()/180)*COS(D$2*PI()/180)*COS((D$3-$B11)*PI()/180),SIN((D$3-$B11)*PI()/180)*COS(D$2*PI()/180)))+360, 360)</f>
        <v>225.45264325797152</v>
      </c>
      <c r="E11" s="75">
        <f>MOD(DEGREES(ATAN2(COS($B10*PI()/180)*SIN(E$2*PI()/180)-SIN($B10*PI()/180)*COS(E$2*PI()/180)*COS((E$3-$B11)*PI()/180),SIN((E$3-$B11)*PI()/180)*COS(E$2*PI()/180)))+360, 360)</f>
        <v>240.74979889657689</v>
      </c>
      <c r="F11" s="77"/>
      <c r="G11" s="75">
        <f>MOD(DEGREES(ATAN2(COS($B10*PI()/180)*SIN(G$2*PI()/180)-SIN($B10*PI()/180)*COS(G$2*PI()/180)*COS((G$3-$B11)*PI()/180),SIN((G$3-$B11)*PI()/180)*COS(G$2*PI()/180)))+360, 360)</f>
        <v>255.72184871636779</v>
      </c>
      <c r="H11" s="75">
        <f>MOD(DEGREES(ATAN2(COS($B10*PI()/180)*SIN(H$2*PI()/180)-SIN($B10*PI()/180)*COS(H$2*PI()/180)*COS((H$3-$B11)*PI()/180),SIN((H$3-$B11)*PI()/180)*COS(H$2*PI()/180)))+360, 360)</f>
        <v>243.62682021375272</v>
      </c>
      <c r="I11" s="75">
        <f t="shared" ref="I11" si="19">MOD(DEGREES(ATAN2(COS($B10*PI()/180)*SIN(I$2*PI()/180)-SIN($B10*PI()/180)*COS(I$2*PI()/180)*COS((I$3-$B11)*PI()/180),SIN((I$3-$B11)*PI()/180)*COS(I$2*PI()/180)))+360, 360)</f>
        <v>205.22927971234708</v>
      </c>
      <c r="J11" s="75">
        <f t="shared" ref="J11" si="20">MOD(DEGREES(ATAN2(COS($B10*PI()/180)*SIN(J$2*PI()/180)-SIN($B10*PI()/180)*COS(J$2*PI()/180)*COS((J$3-$B11)*PI()/180),SIN((J$3-$B11)*PI()/180)*COS(J$2*PI()/180)))+360, 360)</f>
        <v>178.86486619661889</v>
      </c>
      <c r="K11" s="75">
        <f t="shared" ref="K11:U11" si="21">MOD(DEGREES(ATAN2(COS($B10*PI()/180)*SIN(K$2*PI()/180)-SIN($B10*PI()/180)*COS(K$2*PI()/180)*COS((K$3-$B11)*PI()/180),SIN((K$3-$B11)*PI()/180)*COS(K$2*PI()/180)))+360, 360)</f>
        <v>209.00533018079005</v>
      </c>
      <c r="L11" s="75">
        <f t="shared" si="21"/>
        <v>178.34036517709501</v>
      </c>
      <c r="M11" s="75">
        <f t="shared" si="21"/>
        <v>176.44465975932519</v>
      </c>
      <c r="N11" s="75">
        <f t="shared" si="21"/>
        <v>177.62368153350701</v>
      </c>
      <c r="O11" s="75">
        <f t="shared" si="21"/>
        <v>176.9413703773273</v>
      </c>
      <c r="P11" s="75">
        <f t="shared" si="21"/>
        <v>139.43300984529958</v>
      </c>
      <c r="Q11" s="75">
        <f>MOD(DEGREES(ATAN2(COS($B10*PI()/180)*SIN(Q$2*PI()/180)-SIN($B10*PI()/180)*COS(Q$2*PI()/180)*COS((Q$3-$B11)*PI()/180),SIN((Q$3-$B11)*PI()/180)*COS(Q$2*PI()/180)))+360, 360)</f>
        <v>168.71126733605797</v>
      </c>
      <c r="R11" s="75">
        <f>MOD(DEGREES(ATAN2(COS($B10*PI()/180)*SIN(R$2*PI()/180)-SIN($B10*PI()/180)*COS(R$2*PI()/180)*COS((R$3-$B11)*PI()/180),SIN((R$3-$B11)*PI()/180)*COS(R$2*PI()/180)))+360, 360)</f>
        <v>147.62023540670373</v>
      </c>
      <c r="S11" s="75">
        <f t="shared" si="21"/>
        <v>162.94472024361949</v>
      </c>
      <c r="T11" s="75">
        <f t="shared" si="21"/>
        <v>162.41826214947378</v>
      </c>
      <c r="U11" s="75">
        <f t="shared" si="21"/>
        <v>148.76481519043978</v>
      </c>
      <c r="V11" s="75">
        <f>MOD(DEGREES(ATAN2(COS(B10*PI()/180)*SIN(V$2*PI()/180)-SIN(B10*PI()/180)*COS(V$2*PI()/180)*COS((V$3-B11)*PI()/180),SIN((V$3-B11)*PI()/180)*COS(V$2*PI()/180)))+360, 360)</f>
        <v>160.001776633698</v>
      </c>
      <c r="W11" s="4" t="e">
        <f>MOD(DEGREES(ATAN2(COS($B10*PI()/180)*SIN(W$2*PI()/180)-SIN($B10*PI()/180)*COS(W$2*PI()/180)*COS((W$3-$B11)*PI()/180),SIN((W$3-$B11)*PI()/180)*COS(W$2*PI()/180)))+360, 360)</f>
        <v>#REF!</v>
      </c>
      <c r="Y11" s="7"/>
    </row>
    <row r="12" spans="1:31" ht="18">
      <c r="A12" s="8" t="s">
        <v>25</v>
      </c>
      <c r="B12" s="68">
        <v>30.437452</v>
      </c>
      <c r="C12" s="74">
        <f t="shared" ref="C12" si="22">ACOS( SIN($B12*PI()/180)*SIN(C$2*PI()/180) + COS($B12*PI()/180)*COS(C$2*PI()/180)*COS(C$3*PI()/180-$B13*PI()/180) ) * 3440</f>
        <v>1.9303406700049486</v>
      </c>
      <c r="D12" s="74">
        <f t="shared" ref="D12" si="23">ACOS( SIN($B12*PI()/180)*SIN(D$2*PI()/180) + COS($B12*PI()/180)*COS(D$2*PI()/180)*COS(D$3*PI()/180-$B13*PI()/180) ) * 3440</f>
        <v>1.1782211935408071</v>
      </c>
      <c r="E12" s="74">
        <f>ACOS( SIN($B12*PI()/180)*SIN(E$2*PI()/180) + COS($B12*PI()/180)*COS(E$2*PI()/180)*COS(E$3*PI()/180-$B13*PI()/180) ) * 3440</f>
        <v>1.00076619604339</v>
      </c>
      <c r="F12" s="74">
        <f>ACOS( SIN($B12*PI()/180)*SIN(F$2*PI()/180) + COS($B12*PI()/180)*COS(F$2*PI()/180)*COS(F$3*PI()/180-$B13*PI()/180) ) * 3440</f>
        <v>1.2840932796622972</v>
      </c>
      <c r="G12" s="78"/>
      <c r="H12" s="74">
        <f>ACOS( SIN($B12*PI()/180)*SIN(H$2*PI()/180) + COS($B12*PI()/180)*COS(H$2*PI()/180)*COS(H$3*PI()/180-$B13*PI()/180) ) * 3440</f>
        <v>0.78689021727958774</v>
      </c>
      <c r="I12" s="74">
        <f t="shared" ref="I12" si="24">ACOS( SIN($B12*PI()/180)*SIN(I$2*PI()/180) + COS($B12*PI()/180)*COS(I$2*PI()/180)*COS(I$3*PI()/180-$B13*PI()/180) ) * 3440</f>
        <v>1.1352779373049771</v>
      </c>
      <c r="J12" s="74">
        <f t="shared" ref="J12" si="25">ACOS( SIN($B12*PI()/180)*SIN(J$2*PI()/180) + COS($B12*PI()/180)*COS(J$2*PI()/180)*COS(J$3*PI()/180-$B13*PI()/180) ) * 3440</f>
        <v>1.2505326102620629</v>
      </c>
      <c r="K12" s="79" t="s">
        <v>19</v>
      </c>
      <c r="L12" s="74">
        <f t="shared" ref="L12:T12" si="26">ACOS( SIN($B12*PI()/180)*SIN(L$2*PI()/180) + COS($B12*PI()/180)*COS(L$2*PI()/180)*COS(L$3*PI()/180-$B13*PI()/180) ) * 3440</f>
        <v>1.2738100900111604</v>
      </c>
      <c r="M12" s="74">
        <f t="shared" si="26"/>
        <v>1.2903005485505048</v>
      </c>
      <c r="N12" s="74">
        <f t="shared" si="26"/>
        <v>1.2779691901024215</v>
      </c>
      <c r="O12" s="74">
        <f t="shared" si="26"/>
        <v>1.2854225145778564</v>
      </c>
      <c r="P12" s="74">
        <f t="shared" si="26"/>
        <v>2.4430509227551944</v>
      </c>
      <c r="Q12" s="74">
        <f>ACOS( SIN($B12*PI()/180)*SIN(Q$2*PI()/180) + COS($B12*PI()/180)*COS(Q$2*PI()/180)*COS(Q$3*PI()/180-$B13*PI()/180) ) * 3440</f>
        <v>1.8426069317753146</v>
      </c>
      <c r="R12" s="74">
        <f t="shared" si="26"/>
        <v>2.2536830093280713</v>
      </c>
      <c r="S12" s="74">
        <f t="shared" si="26"/>
        <v>2.6064773520689322</v>
      </c>
      <c r="T12" s="74">
        <f t="shared" si="26"/>
        <v>2.646105960521421</v>
      </c>
      <c r="U12" s="74">
        <f t="shared" ref="U12" si="27">ACOS( SIN($B12*PI()/180)*SIN(U$2*PI()/180) + COS($B12*PI()/180)*COS(U$2*PI()/180)*COS(U$3*PI()/180-$B13*PI()/180) ) * 3440</f>
        <v>3.0721118806327041</v>
      </c>
      <c r="V12" s="74">
        <f>ACOS( SIN(B12*PI()/180)*SIN(V$2*PI()/180) + COS(B12*PI()/180)*COS(V$2*PI()/180)*COS(V$3*PI()/180-B13*PI()/180) ) * 3440</f>
        <v>3.1207505165922989</v>
      </c>
      <c r="W12" s="5" t="e">
        <f t="shared" ref="W12" si="28">ACOS( SIN($B12*PI()/180)*SIN(W$2*PI()/180) + COS($B12*PI()/180)*COS(W$2*PI()/180)*COS(W$3*PI()/180-$B13*PI()/180) ) * 3440</f>
        <v>#REF!</v>
      </c>
      <c r="Y12" s="10" t="str">
        <f>CONCATENATE("&lt;wpt lat=",CHAR(34),B12,CHAR(34)," lon=",CHAR(34),B13,CHAR(34),"&gt;&lt;type&gt;Mark&lt;/type&gt;&lt;name&gt;",A12,"&lt;/name&gt;&lt;/wpt&gt;")</f>
        <v>&lt;wpt lat="30.437452" lon="-97.944923"&gt;&lt;type&gt;Mark&lt;/type&gt;&lt;name&gt;9-Green&lt;/name&gt;&lt;/wpt&gt;</v>
      </c>
    </row>
    <row r="13" spans="1:31" ht="18">
      <c r="A13" s="8"/>
      <c r="B13" s="68">
        <v>-97.944923000000003</v>
      </c>
      <c r="C13" s="75">
        <f t="shared" ref="C13" si="29">MOD(DEGREES(ATAN2(COS($B12*PI()/180)*SIN(C$2*PI()/180)-SIN($B12*PI()/180)*COS(C$2*PI()/180)*COS((C$3-$B13)*PI()/180),SIN((C$3-$B13)*PI()/180)*COS(C$2*PI()/180)))+360, 360)</f>
        <v>167.86427540134764</v>
      </c>
      <c r="D13" s="75">
        <f t="shared" ref="D13" si="30">MOD(DEGREES(ATAN2(COS($B12*PI()/180)*SIN(D$2*PI()/180)-SIN($B12*PI()/180)*COS(D$2*PI()/180)*COS((D$3-$B13)*PI()/180),SIN((D$3-$B13)*PI()/180)*COS(D$2*PI()/180)))+360, 360)</f>
        <v>192.1175264688649</v>
      </c>
      <c r="E13" s="75">
        <f>MOD(DEGREES(ATAN2(COS($B12*PI()/180)*SIN(E$2*PI()/180)-SIN($B12*PI()/180)*COS(E$2*PI()/180)*COS((E$3-$B13)*PI()/180),SIN((E$3-$B13)*PI()/180)*COS(E$2*PI()/180)))+360, 360)</f>
        <v>221.37846247193858</v>
      </c>
      <c r="F13" s="75">
        <f>MOD(DEGREES(ATAN2(COS($B12*PI()/180)*SIN(F$2*PI()/180)-SIN($B12*PI()/180)*COS(F$2*PI()/180)*COS((F$3-$B13)*PI()/180),SIN((F$3-$B13)*PI()/180)*COS(F$2*PI()/180)))+360, 360)</f>
        <v>75.709669159109524</v>
      </c>
      <c r="G13" s="76"/>
      <c r="H13" s="75">
        <f>MOD(DEGREES(ATAN2(COS($B12*PI()/180)*SIN(H$2*PI()/180)-SIN($B12*PI()/180)*COS(H$2*PI()/180)*COS((H$3-$B13)*PI()/180),SIN((H$3-$B13)*PI()/180)*COS(H$2*PI()/180)))+360, 360)</f>
        <v>83.609103436710029</v>
      </c>
      <c r="I13" s="75">
        <f t="shared" ref="I13" si="31">MOD(DEGREES(ATAN2(COS($B12*PI()/180)*SIN(I$2*PI()/180)-SIN($B12*PI()/180)*COS(I$2*PI()/180)*COS((I$3-$B13)*PI()/180),SIN((I$3-$B13)*PI()/180)*COS(I$2*PI()/180)))+360, 360)</f>
        <v>85.988439640125193</v>
      </c>
      <c r="J13" s="75">
        <f t="shared" ref="J13" si="32">MOD(DEGREES(ATAN2(COS($B12*PI()/180)*SIN(J$2*PI()/180)-SIN($B12*PI()/180)*COS(J$2*PI()/180)*COS((J$3-$B13)*PI()/180),SIN((J$3-$B13)*PI()/180)*COS(J$2*PI()/180)))+360, 360)</f>
        <v>89.482220263444901</v>
      </c>
      <c r="K13" s="80" t="s">
        <v>20</v>
      </c>
      <c r="L13" s="75">
        <f t="shared" ref="L13:T13" si="33">MOD(DEGREES(ATAN2(COS($B12*PI()/180)*SIN(L$2*PI()/180)-SIN($B12*PI()/180)*COS(L$2*PI()/180)*COS((L$3-$B13)*PI()/180),SIN((L$3-$B13)*PI()/180)*COS(L$2*PI()/180)))+360, 360)</f>
        <v>98.67966197750826</v>
      </c>
      <c r="M13" s="75">
        <f t="shared" si="33"/>
        <v>98.524593983809552</v>
      </c>
      <c r="N13" s="75">
        <f t="shared" si="33"/>
        <v>98.131446138057584</v>
      </c>
      <c r="O13" s="75">
        <f t="shared" si="33"/>
        <v>98.443583462739468</v>
      </c>
      <c r="P13" s="75">
        <f t="shared" si="33"/>
        <v>111.30549149914469</v>
      </c>
      <c r="Q13" s="75">
        <f>MOD(DEGREES(ATAN2(COS($B12*PI()/180)*SIN(Q$2*PI()/180)-SIN($B12*PI()/180)*COS(Q$2*PI()/180)*COS((Q$3-$B13)*PI()/180),SIN((Q$3-$B13)*PI()/180)*COS(Q$2*PI()/180)))+360, 360)</f>
        <v>124.59683388068515</v>
      </c>
      <c r="R13" s="75">
        <f t="shared" si="33"/>
        <v>114.81710016803527</v>
      </c>
      <c r="S13" s="75">
        <f t="shared" si="33"/>
        <v>133.45541662450876</v>
      </c>
      <c r="T13" s="75">
        <f t="shared" si="33"/>
        <v>133.42832235941626</v>
      </c>
      <c r="U13" s="75">
        <f t="shared" ref="U13" si="34">MOD(DEGREES(ATAN2(COS($B12*PI()/180)*SIN(U$2*PI()/180)-SIN($B12*PI()/180)*COS(U$2*PI()/180)*COS((U$3-$B13)*PI()/180),SIN((U$3-$B13)*PI()/180)*COS(U$2*PI()/180)))+360, 360)</f>
        <v>125.18624427692885</v>
      </c>
      <c r="V13" s="75">
        <f>MOD(DEGREES(ATAN2(COS(B12*PI()/180)*SIN(V$2*PI()/180)-SIN(B12*PI()/180)*COS(V$2*PI()/180)*COS((V$3-B13)*PI()/180),SIN((V$3-B13)*PI()/180)*COS(V$2*PI()/180)))+360, 360)</f>
        <v>135.82116230538406</v>
      </c>
      <c r="W13" s="4" t="e">
        <f t="shared" ref="W13" si="35">MOD(DEGREES(ATAN2(COS($B12*PI()/180)*SIN(W$2*PI()/180)-SIN($B12*PI()/180)*COS(W$2*PI()/180)*COS((W$3-$B13)*PI()/180),SIN((W$3-$B13)*PI()/180)*COS(W$2*PI()/180)))+360, 360)</f>
        <v>#REF!</v>
      </c>
      <c r="Y13" s="11"/>
      <c r="AA13" s="8" t="s">
        <v>9</v>
      </c>
      <c r="AB13" s="8" t="s">
        <v>10</v>
      </c>
      <c r="AC13" s="8" t="s">
        <v>11</v>
      </c>
      <c r="AD13" s="8" t="s">
        <v>12</v>
      </c>
    </row>
    <row r="14" spans="1:31" ht="18">
      <c r="A14" s="8" t="s">
        <v>26</v>
      </c>
      <c r="B14" s="68">
        <v>30.43891</v>
      </c>
      <c r="C14" s="74">
        <f t="shared" ref="C14" si="36">ACOS( SIN($B14*PI()/180)*SIN(C$2*PI()/180) + COS($B14*PI()/180)*COS(C$2*PI()/180)*COS(C$3*PI()/180-$B15*PI()/180) ) * 3440</f>
        <v>2.0103033472513943</v>
      </c>
      <c r="D14" s="74">
        <f t="shared" ref="D14" si="37">ACOS( SIN($B14*PI()/180)*SIN(D$2*PI()/180) + COS($B14*PI()/180)*COS(D$2*PI()/180)*COS(D$3*PI()/180-$B15*PI()/180) ) * 3440</f>
        <v>1.6112186926241812</v>
      </c>
      <c r="E14" s="74">
        <f>ACOS( SIN($B14*PI()/180)*SIN(E$2*PI()/180) + COS($B14*PI()/180)*COS(E$2*PI()/180)*COS(E$3*PI()/180-$B15*PI()/180) ) * 3440</f>
        <v>1.6694071737740579</v>
      </c>
      <c r="F14" s="74">
        <f>ACOS( SIN($B14*PI()/180)*SIN(F$2*PI()/180) + COS($B14*PI()/180)*COS(F$2*PI()/180)*COS(F$3*PI()/180-$B15*PI()/180) ) * 3440</f>
        <v>0.51612729642563693</v>
      </c>
      <c r="G14" s="74">
        <f t="shared" ref="G14:K14" si="38">ACOS( SIN($B14*PI()/180)*SIN(G$2*PI()/180) + COS($B14*PI()/180)*COS(G$2*PI()/180)*COS(G$3*PI()/180-$B15*PI()/180) ) * 3440</f>
        <v>0.78689021727958774</v>
      </c>
      <c r="H14" s="78"/>
      <c r="I14" s="74">
        <f t="shared" si="38"/>
        <v>0.35059143880653565</v>
      </c>
      <c r="J14" s="74">
        <f t="shared" ref="J14" si="39">ACOS( SIN($B14*PI()/180)*SIN(J$2*PI()/180) + COS($B14*PI()/180)*COS(J$2*PI()/180)*COS(J$3*PI()/180-$B15*PI()/180) ) * 3440</f>
        <v>0.4746522487634941</v>
      </c>
      <c r="K14" s="74">
        <f t="shared" si="38"/>
        <v>0.29547080777927448</v>
      </c>
      <c r="L14" s="74">
        <f t="shared" ref="L14:T14" si="40">ACOS( SIN($B14*PI()/180)*SIN(L$2*PI()/180) + COS($B14*PI()/180)*COS(L$2*PI()/180)*COS(L$3*PI()/180-$B15*PI()/180) ) * 3440</f>
        <v>0.55320863378719665</v>
      </c>
      <c r="M14" s="74">
        <f t="shared" si="40"/>
        <v>0.56731085572179651</v>
      </c>
      <c r="N14" s="74">
        <f t="shared" si="40"/>
        <v>0.55264627539216349</v>
      </c>
      <c r="O14" s="74">
        <f t="shared" si="40"/>
        <v>0.56210423148518984</v>
      </c>
      <c r="P14" s="74">
        <f t="shared" si="40"/>
        <v>1.7842077047184191</v>
      </c>
      <c r="Q14" s="74">
        <f>ACOS( SIN($B14*PI()/180)*SIN(Q$2*PI()/180) + COS($B14*PI()/180)*COS(Q$2*PI()/180)*COS(Q$3*PI()/180-$B15*PI()/180) ) * 3440</f>
        <v>1.3510876979741226</v>
      </c>
      <c r="R14" s="74">
        <f t="shared" si="40"/>
        <v>1.6324006554906312</v>
      </c>
      <c r="S14" s="74">
        <f t="shared" si="40"/>
        <v>2.1835227091868603</v>
      </c>
      <c r="T14" s="74">
        <f t="shared" si="40"/>
        <v>2.2213065012450173</v>
      </c>
      <c r="U14" s="74">
        <f t="shared" ref="U14" si="41">ACOS( SIN($B14*PI()/180)*SIN(U$2*PI()/180) + COS($B14*PI()/180)*COS(U$2*PI()/180)*COS(U$3*PI()/180-$B15*PI()/180) ) * 3440</f>
        <v>2.5377767511432836</v>
      </c>
      <c r="V14" s="74">
        <f>ACOS( SIN(B14*PI()/180)*SIN(V$2*PI()/180) + COS(B14*PI()/180)*COS(V$2*PI()/180)*COS(V$3*PI()/180-B15*PI()/180) ) * 3440</f>
        <v>2.7108817144775799</v>
      </c>
      <c r="W14" s="5" t="e">
        <f t="shared" ref="W14" si="42">ACOS( SIN($B14*PI()/180)*SIN(W$2*PI()/180) + COS($B14*PI()/180)*COS(W$2*PI()/180)*COS(W$3*PI()/180-$B15*PI()/180) ) * 3440</f>
        <v>#REF!</v>
      </c>
      <c r="Y14" s="10" t="str">
        <f>CONCATENATE("&lt;wpt lat=",CHAR(34),B14,CHAR(34)," lon=",CHAR(34),B15,CHAR(34),"&gt;&lt;type&gt;Mark&lt;/type&gt;&lt;name&gt;",A14,"&lt;/name&gt;&lt;/wpt&gt;")</f>
        <v>&lt;wpt lat="30.43891" lon="-97.929816"&gt;&lt;type&gt;Mark&lt;/type&gt;&lt;name&gt;8-Red&lt;/name&gt;&lt;/wpt&gt;</v>
      </c>
    </row>
    <row r="15" spans="1:31" ht="18">
      <c r="A15" s="8"/>
      <c r="B15" s="68">
        <v>-97.929816000000002</v>
      </c>
      <c r="C15" s="75">
        <f t="shared" ref="C15" si="43">MOD(DEGREES(ATAN2(COS($B14*PI()/180)*SIN(C$2*PI()/180)-SIN($B14*PI()/180)*COS(C$2*PI()/180)*COS((C$3-$B15)*PI()/180),SIN((C$3-$B15)*PI()/180)*COS(C$2*PI()/180)))+360, 360)</f>
        <v>190.79299551037718</v>
      </c>
      <c r="D15" s="75">
        <f t="shared" ref="D15" si="44">MOD(DEGREES(ATAN2(COS($B14*PI()/180)*SIN(D$2*PI()/180)-SIN($B14*PI()/180)*COS(D$2*PI()/180)*COS((D$3-$B15)*PI()/180),SIN((D$3-$B15)*PI()/180)*COS(D$2*PI()/180)))+360, 360)</f>
        <v>219.71388989544548</v>
      </c>
      <c r="E15" s="75">
        <f>MOD(DEGREES(ATAN2(COS($B14*PI()/180)*SIN(E$2*PI()/180)-SIN($B14*PI()/180)*COS(E$2*PI()/180)*COS((E$3-$B15)*PI()/180),SIN((E$3-$B15)*PI()/180)*COS(E$2*PI()/180)))+360, 360)</f>
        <v>239.85612821122317</v>
      </c>
      <c r="F15" s="75">
        <f>MOD(DEGREES(ATAN2(COS($B14*PI()/180)*SIN(F$2*PI()/180)-SIN($B14*PI()/180)*COS(F$2*PI()/180)*COS((F$3-$B15)*PI()/180),SIN((F$3-$B15)*PI()/180)*COS(F$2*PI()/180)))+360, 360)</f>
        <v>63.622294326074154</v>
      </c>
      <c r="G15" s="75">
        <f t="shared" ref="G15:K15" si="45">MOD(DEGREES(ATAN2(COS($B14*PI()/180)*SIN(G$2*PI()/180)-SIN($B14*PI()/180)*COS(G$2*PI()/180)*COS((G$3-$B15)*PI()/180),SIN((G$3-$B15)*PI()/180)*COS(G$2*PI()/180)))+360, 360)</f>
        <v>263.61675677009367</v>
      </c>
      <c r="H15" s="76"/>
      <c r="I15" s="75">
        <f t="shared" si="45"/>
        <v>91.342650950935877</v>
      </c>
      <c r="J15" s="75">
        <f t="shared" ref="J15" si="46">MOD(DEGREES(ATAN2(COS($B14*PI()/180)*SIN(J$2*PI()/180)-SIN($B14*PI()/180)*COS(J$2*PI()/180)*COS((J$3-$B15)*PI()/180),SIN((J$3-$B15)*PI()/180)*COS(J$2*PI()/180)))+360, 360)</f>
        <v>99.256660515459089</v>
      </c>
      <c r="K15" s="75">
        <f t="shared" si="45"/>
        <v>111.95412857705981</v>
      </c>
      <c r="L15" s="75">
        <f t="shared" ref="L15:T15" si="47">MOD(DEGREES(ATAN2(COS($B14*PI()/180)*SIN(L$2*PI()/180)-SIN($B14*PI()/180)*COS(L$2*PI()/180)*COS((L$3-$B15)*PI()/180),SIN((L$3-$B15)*PI()/180)*COS(L$2*PI()/180)))+360, 360)</f>
        <v>120.39299307357152</v>
      </c>
      <c r="M15" s="75">
        <f t="shared" si="47"/>
        <v>119.44949356917272</v>
      </c>
      <c r="N15" s="75">
        <f t="shared" si="47"/>
        <v>119.05782303784144</v>
      </c>
      <c r="O15" s="75">
        <f t="shared" si="47"/>
        <v>119.45401193932571</v>
      </c>
      <c r="P15" s="75">
        <f t="shared" si="47"/>
        <v>123.14176148833496</v>
      </c>
      <c r="Q15" s="75">
        <f>MOD(DEGREES(ATAN2(COS($B14*PI()/180)*SIN(Q$2*PI()/180)-SIN($B14*PI()/180)*COS(Q$2*PI()/180)*COS((Q$3-$B15)*PI()/180),SIN((Q$3-$B15)*PI()/180)*COS(Q$2*PI()/180)))+360, 360)</f>
        <v>147.06227959616228</v>
      </c>
      <c r="R15" s="75">
        <f t="shared" si="47"/>
        <v>129.28864003873804</v>
      </c>
      <c r="S15" s="75">
        <f t="shared" si="47"/>
        <v>149.45142642598586</v>
      </c>
      <c r="T15" s="75">
        <f t="shared" si="47"/>
        <v>149.13885120939756</v>
      </c>
      <c r="U15" s="75">
        <f t="shared" ref="U15" si="48">MOD(DEGREES(ATAN2(COS($B14*PI()/180)*SIN(U$2*PI()/180)-SIN($B14*PI()/180)*COS(U$2*PI()/180)*COS((U$3-$B15)*PI()/180),SIN((U$3-$B15)*PI()/180)*COS(U$2*PI()/180)))+360, 360)</f>
        <v>137.06856280386</v>
      </c>
      <c r="V15" s="75">
        <f>MOD(DEGREES(ATAN2(COS(B14*PI()/180)*SIN(V$2*PI()/180)-SIN(B14*PI()/180)*COS(V$2*PI()/180)*COS((V$3-B15)*PI()/180),SIN((V$3-B15)*PI()/180)*COS(V$2*PI()/180)))+360, 360)</f>
        <v>149.09035527071865</v>
      </c>
      <c r="W15" s="4" t="e">
        <f t="shared" ref="W15" si="49">MOD(DEGREES(ATAN2(COS($B14*PI()/180)*SIN(W$2*PI()/180)-SIN($B14*PI()/180)*COS(W$2*PI()/180)*COS((W$3-$B15)*PI()/180),SIN((W$3-$B15)*PI()/180)*COS(W$2*PI()/180)))+360, 360)</f>
        <v>#REF!</v>
      </c>
      <c r="Y15" s="11"/>
      <c r="AA15" s="13" t="s">
        <v>34</v>
      </c>
      <c r="AB15" s="13" t="s">
        <v>18</v>
      </c>
      <c r="AC15" s="15">
        <v>0.96930000000000005</v>
      </c>
      <c r="AD15" s="16">
        <f>AC15*0.539957</f>
        <v>0.52338032010000002</v>
      </c>
      <c r="AE15" s="8" t="s">
        <v>17</v>
      </c>
    </row>
    <row r="16" spans="1:31" ht="18" hidden="1" outlineLevel="1">
      <c r="A16" s="28" t="str">
        <f>'2018 GPS Mark Locations'!A6</f>
        <v>W Starnes Isl.</v>
      </c>
      <c r="B16" s="18">
        <f>'2018 GPS Mark Locations'!B6</f>
        <v>30.438773000000001</v>
      </c>
      <c r="C16" s="74">
        <f t="shared" ref="C16" si="50">ACOS( SIN($B16*PI()/180)*SIN(C$2*PI()/180) + COS($B16*PI()/180)*COS(C$2*PI()/180)*COS(C$3*PI()/180-$B17*PI()/180) ) * 3440</f>
        <v>2.0965873305511629</v>
      </c>
      <c r="D16" s="74">
        <f t="shared" ref="D16" si="51">ACOS( SIN($B16*PI()/180)*SIN(D$2*PI()/180) + COS($B16*PI()/180)*COS(D$2*PI()/180)*COS(D$3*PI()/180-$B17*PI()/180) ) * 3440</f>
        <v>1.8493898361947458</v>
      </c>
      <c r="E16" s="74">
        <f>ACOS( SIN($B16*PI()/180)*SIN(E$2*PI()/180) + COS($B16*PI()/180)*COS(E$2*PI()/180)*COS(E$3*PI()/180-$B17*PI()/180) ) * 3440</f>
        <v>1.9768775206025602</v>
      </c>
      <c r="F16" s="74">
        <f t="shared" ref="F16" si="52">ACOS( SIN($B16*PI()/180)*SIN(F$2*PI()/180) + COS($B16*PI()/180)*COS(F$2*PI()/180)*COS(F$3*PI()/180-$B17*PI()/180) ) * 3440</f>
        <v>0.26256030200146441</v>
      </c>
      <c r="G16" s="74">
        <f t="shared" ref="G16" si="53">ACOS( SIN($B16*PI()/180)*SIN(G$2*PI()/180) + COS($B16*PI()/180)*COS(G$2*PI()/180)*COS(G$3*PI()/180-$B17*PI()/180) ) * 3440</f>
        <v>1.1352779373049771</v>
      </c>
      <c r="H16" s="74">
        <f t="shared" ref="H16" si="54">ACOS( SIN($B16*PI()/180)*SIN(H$2*PI()/180) + COS($B16*PI()/180)*COS(H$2*PI()/180)*COS(H$3*PI()/180-$B17*PI()/180) ) * 3440</f>
        <v>0.35059143880653565</v>
      </c>
      <c r="I16" s="78"/>
      <c r="J16" s="74">
        <f t="shared" ref="J16" si="55">ACOS( SIN($B16*PI()/180)*SIN(J$2*PI()/180) + COS($B16*PI()/180)*COS(J$2*PI()/180)*COS(J$3*PI()/180-$B17*PI()/180) ) * 3440</f>
        <v>0.13623840028843759</v>
      </c>
      <c r="K16" s="74">
        <f t="shared" ref="K16" si="56">ACOS( SIN($B16*PI()/180)*SIN(K$2*PI()/180) + COS($B16*PI()/180)*COS(K$2*PI()/180)*COS(K$3*PI()/180-$B17*PI()/180) ) * 3440</f>
        <v>0.12767151392353071</v>
      </c>
      <c r="L16" s="74">
        <f t="shared" ref="L16" si="57">ACOS( SIN($B16*PI()/180)*SIN(L$2*PI()/180) + COS($B16*PI()/180)*COS(L$2*PI()/180)*COS(L$3*PI()/180-$B17*PI()/180) ) * 3440</f>
        <v>0.2997568379880633</v>
      </c>
      <c r="M16" s="74">
        <f t="shared" ref="M16" si="58">ACOS( SIN($B16*PI()/180)*SIN(M$2*PI()/180) + COS($B16*PI()/180)*COS(M$2*PI()/180)*COS(M$3*PI()/180-$B17*PI()/180) ) * 3440</f>
        <v>0.30639562650577545</v>
      </c>
      <c r="N16" s="74">
        <f t="shared" ref="N16" si="59">ACOS( SIN($B16*PI()/180)*SIN(N$2*PI()/180) + COS($B16*PI()/180)*COS(N$2*PI()/180)*COS(N$3*PI()/180-$B17*PI()/180) ) * 3440</f>
        <v>0.29203516643926619</v>
      </c>
      <c r="O16" s="74">
        <f t="shared" ref="O16" si="60">ACOS( SIN($B16*PI()/180)*SIN(O$2*PI()/180) + COS($B16*PI()/180)*COS(O$2*PI()/180)*COS(O$3*PI()/180-$B17*PI()/180) ) * 3440</f>
        <v>0.30204758541401588</v>
      </c>
      <c r="P16" s="74">
        <f t="shared" ref="P16" si="61">ACOS( SIN($B16*PI()/180)*SIN(P$2*PI()/180) + COS($B16*PI()/180)*COS(P$2*PI()/180)*COS(P$3*PI()/180-$B17*PI()/180) ) * 3440</f>
        <v>1.4976775341317428</v>
      </c>
      <c r="Q16" s="74">
        <f>ACOS( SIN($B16*PI()/180)*SIN(Q$2*PI()/180) + COS($B16*PI()/180)*COS(Q$2*PI()/180)*COS(Q$3*PI()/180-$B17*PI()/180) ) * 3440</f>
        <v>1.1894362844493678</v>
      </c>
      <c r="R16" s="74">
        <f t="shared" ref="R16" si="62">ACOS( SIN($B16*PI()/180)*SIN(R$2*PI()/180) + COS($B16*PI()/180)*COS(R$2*PI()/180)*COS(R$3*PI()/180-$B17*PI()/180) ) * 3440</f>
        <v>1.372958951423886</v>
      </c>
      <c r="S16" s="74">
        <f t="shared" ref="S16:U16" si="63">ACOS( SIN($B16*PI()/180)*SIN(S$2*PI()/180) + COS($B16*PI()/180)*COS(S$2*PI()/180)*COS(S$3*PI()/180-$B17*PI()/180) ) * 3440</f>
        <v>2.0203514584052584</v>
      </c>
      <c r="T16" s="74">
        <f>ACOS( SIN($B16*PI()/180)*SIN(T$2*PI()/180) + COS($B16*PI()/180)*COS(T$2*PI()/180)*COS(T$3*PI()/180-$B17*PI()/180) ) * 3440</f>
        <v>2.05597964190952</v>
      </c>
      <c r="U16" s="74">
        <f t="shared" si="63"/>
        <v>2.3067312933678963</v>
      </c>
      <c r="V16" s="74">
        <f t="shared" ref="V16" si="64">ACOS( SIN($B16*PI()/180)*SIN(V$2*PI()/180) + COS($B16*PI()/180)*COS(V$2*PI()/180)*COS(V$3*PI()/180-$B17*PI()/180) ) * 3440</f>
        <v>2.5411458846233614</v>
      </c>
      <c r="W16" s="5" t="e">
        <f t="shared" ref="W16" si="65">ACOS( SIN($B16*PI()/180)*SIN(W$2*PI()/180) + COS($B16*PI()/180)*COS(W$2*PI()/180)*COS(W$3*PI()/180-$B17*PI()/180) ) * 3440</f>
        <v>#REF!</v>
      </c>
      <c r="Y16" s="10" t="str">
        <f>CONCATENATE("&lt;wpt lat=",CHAR(34),B16,CHAR(34)," lon=",CHAR(34),B17,CHAR(34),"&gt;&lt;type&gt;Mark&lt;/type&gt;&lt;name&gt;",A16,"&lt;/name&gt;&lt;/wpt&gt;&lt;/gpx&gt;")</f>
        <v>&lt;wpt lat="30.438773" lon="-97.923045"&gt;&lt;type&gt;Mark&lt;/type&gt;&lt;name&gt;W Starnes Isl.&lt;/name&gt;&lt;/wpt&gt;&lt;/gpx&gt;</v>
      </c>
      <c r="AA16" s="13"/>
      <c r="AB16" s="13"/>
      <c r="AC16" s="15"/>
      <c r="AD16" s="16"/>
      <c r="AE16" s="8"/>
    </row>
    <row r="17" spans="1:31" ht="18" hidden="1" outlineLevel="1">
      <c r="A17" s="28"/>
      <c r="B17" s="18">
        <f>'2018 GPS Mark Locations'!C6</f>
        <v>-97.923045000000002</v>
      </c>
      <c r="C17" s="75">
        <f t="shared" ref="C17" si="66">MOD(DEGREES(ATAN2(COS($B16*PI()/180)*SIN(C$2*PI()/180)-SIN($B16*PI()/180)*COS(C$2*PI()/180)*COS((C$3-$B17)*PI()/180),SIN((C$3-$B17)*PI()/180)*COS(C$2*PI()/180)))+360, 360)</f>
        <v>200.29078852104016</v>
      </c>
      <c r="D17" s="75">
        <f t="shared" ref="D17" si="67">MOD(DEGREES(ATAN2(COS($B16*PI()/180)*SIN(D$2*PI()/180)-SIN($B16*PI()/180)*COS(D$2*PI()/180)*COS((D$3-$B17)*PI()/180),SIN((D$3-$B17)*PI()/180)*COS(D$2*PI()/180)))+360, 360)</f>
        <v>228.26456907845539</v>
      </c>
      <c r="E17" s="75">
        <f>MOD(DEGREES(ATAN2(COS($B16*PI()/180)*SIN(E$2*PI()/180)-SIN($B16*PI()/180)*COS(E$2*PI()/180)*COS((E$3-$B17)*PI()/180),SIN((E$3-$B17)*PI()/180)*COS(E$2*PI()/180)))+360, 360)</f>
        <v>245.17434088050143</v>
      </c>
      <c r="F17" s="75">
        <f t="shared" ref="F17" si="68">MOD(DEGREES(ATAN2(COS($B16*PI()/180)*SIN(F$2*PI()/180)-SIN($B16*PI()/180)*COS(F$2*PI()/180)*COS((F$3-$B17)*PI()/180),SIN((F$3-$B17)*PI()/180)*COS(F$2*PI()/180)))+360, 360)</f>
        <v>25.22818434133967</v>
      </c>
      <c r="G17" s="75">
        <f t="shared" ref="G17" si="69">MOD(DEGREES(ATAN2(COS($B16*PI()/180)*SIN(G$2*PI()/180)-SIN($B16*PI()/180)*COS(G$2*PI()/180)*COS((G$3-$B17)*PI()/180),SIN((G$3-$B17)*PI()/180)*COS(G$2*PI()/180)))+360, 360)</f>
        <v>265.99952319662009</v>
      </c>
      <c r="H17" s="75">
        <f t="shared" ref="H17" si="70">MOD(DEGREES(ATAN2(COS($B16*PI()/180)*SIN(H$2*PI()/180)-SIN($B16*PI()/180)*COS(H$2*PI()/180)*COS((H$3-$B17)*PI()/180),SIN((H$3-$B17)*PI()/180)*COS(H$2*PI()/180)))+360, 360)</f>
        <v>271.34608126385456</v>
      </c>
      <c r="I17" s="76"/>
      <c r="J17" s="75">
        <f t="shared" ref="J17" si="71">MOD(DEGREES(ATAN2(COS($B16*PI()/180)*SIN(J$2*PI()/180)-SIN($B16*PI()/180)*COS(J$2*PI()/180)*COS((J$3-$B17)*PI()/180),SIN((J$3-$B17)*PI()/180)*COS(J$2*PI()/180)))+360, 360)</f>
        <v>120.01177561105408</v>
      </c>
      <c r="K17" s="75">
        <f t="shared" ref="K17" si="72">MOD(DEGREES(ATAN2(COS($B16*PI()/180)*SIN(K$2*PI()/180)-SIN($B16*PI()/180)*COS(K$2*PI()/180)*COS((K$3-$B17)*PI()/180),SIN((K$3-$B17)*PI()/180)*COS(K$2*PI()/180)))+360, 360)</f>
        <v>216.7880971046616</v>
      </c>
      <c r="L17" s="75">
        <f t="shared" ref="L17" si="73">MOD(DEGREES(ATAN2(COS($B16*PI()/180)*SIN(L$2*PI()/180)-SIN($B16*PI()/180)*COS(L$2*PI()/180)*COS((L$3-$B17)*PI()/180),SIN((L$3-$B17)*PI()/180)*COS(L$2*PI()/180)))+360, 360)</f>
        <v>155.00209156533083</v>
      </c>
      <c r="M17" s="75">
        <f t="shared" ref="M17" si="74">MOD(DEGREES(ATAN2(COS($B16*PI()/180)*SIN(M$2*PI()/180)-SIN($B16*PI()/180)*COS(M$2*PI()/180)*COS((M$3-$B17)*PI()/180),SIN((M$3-$B17)*PI()/180)*COS(M$2*PI()/180)))+360, 360)</f>
        <v>152.07349245430373</v>
      </c>
      <c r="N17" s="75">
        <f t="shared" ref="N17" si="75">MOD(DEGREES(ATAN2(COS($B16*PI()/180)*SIN(N$2*PI()/180)-SIN($B16*PI()/180)*COS(N$2*PI()/180)*COS((N$3-$B17)*PI()/180),SIN((N$3-$B17)*PI()/180)*COS(N$2*PI()/180)))+360, 360)</f>
        <v>153.00159965904004</v>
      </c>
      <c r="O17" s="75">
        <f t="shared" ref="O17" si="76">MOD(DEGREES(ATAN2(COS($B16*PI()/180)*SIN(O$2*PI()/180)-SIN($B16*PI()/180)*COS(O$2*PI()/180)*COS((O$3-$B17)*PI()/180),SIN((O$3-$B17)*PI()/180)*COS(O$2*PI()/180)))+360, 360)</f>
        <v>152.61299889506779</v>
      </c>
      <c r="P17" s="75">
        <f t="shared" ref="P17" si="77">MOD(DEGREES(ATAN2(COS($B16*PI()/180)*SIN(P$2*PI()/180)-SIN($B16*PI()/180)*COS(P$2*PI()/180)*COS((P$3-$B17)*PI()/180),SIN((P$3-$B17)*PI()/180)*COS(P$2*PI()/180)))+360, 360)</f>
        <v>130.23078874672933</v>
      </c>
      <c r="Q17" s="75">
        <f>MOD(DEGREES(ATAN2(COS($B16*PI()/180)*SIN(Q$2*PI()/180)-SIN($B16*PI()/180)*COS(Q$2*PI()/180)*COS((Q$3-$B17)*PI()/180),SIN((Q$3-$B17)*PI()/180)*COS(Q$2*PI()/180)))+360, 360)</f>
        <v>161.16203987191648</v>
      </c>
      <c r="R17" s="75">
        <f t="shared" ref="R17" si="78">MOD(DEGREES(ATAN2(COS($B16*PI()/180)*SIN(R$2*PI()/180)-SIN($B16*PI()/180)*COS(R$2*PI()/180)*COS((R$3-$B17)*PI()/180),SIN((R$3-$B17)*PI()/180)*COS(R$2*PI()/180)))+360, 360)</f>
        <v>138.32616919296606</v>
      </c>
      <c r="S17" s="75">
        <f t="shared" ref="S17:U17" si="79">MOD(DEGREES(ATAN2(COS($B16*PI()/180)*SIN(S$2*PI()/180)-SIN($B16*PI()/180)*COS(S$2*PI()/180)*COS((S$3-$B17)*PI()/180),SIN((S$3-$B17)*PI()/180)*COS(S$2*PI()/180)))+360, 360)</f>
        <v>157.92743301911537</v>
      </c>
      <c r="T17" s="75">
        <f>MOD(DEGREES(ATAN2(COS($B16*PI()/180)*SIN(T$2*PI()/180)-SIN($B16*PI()/180)*COS(T$2*PI()/180)*COS((T$3-$B17)*PI()/180),SIN((T$3-$B17)*PI()/180)*COS(T$2*PI()/180)))+360, 360)</f>
        <v>157.43840176172489</v>
      </c>
      <c r="U17" s="75">
        <f t="shared" si="79"/>
        <v>143.31948903269813</v>
      </c>
      <c r="V17" s="75">
        <f t="shared" ref="V17" si="80">MOD(DEGREES(ATAN2(COS($B16*PI()/180)*SIN(V$2*PI()/180)-SIN($B16*PI()/180)*COS(V$2*PI()/180)*COS((V$3-$B17)*PI()/180),SIN((V$3-$B17)*PI()/180)*COS(V$2*PI()/180)))+360, 360)</f>
        <v>155.79423993533226</v>
      </c>
      <c r="W17" s="4" t="e">
        <f t="shared" ref="W17" si="81">MOD(DEGREES(ATAN2(COS($B16*PI()/180)*SIN(W$2*PI()/180)-SIN($B16*PI()/180)*COS(W$2*PI()/180)*COS((W$3-$B17)*PI()/180),SIN((W$3-$B17)*PI()/180)*COS(W$2*PI()/180)))+360, 360)</f>
        <v>#REF!</v>
      </c>
      <c r="Y17" s="11"/>
      <c r="AA17" s="13"/>
      <c r="AB17" s="13"/>
      <c r="AC17" s="15"/>
      <c r="AD17" s="16"/>
      <c r="AE17" s="8"/>
    </row>
    <row r="18" spans="1:31" ht="18" hidden="1" outlineLevel="1">
      <c r="A18" s="28" t="str">
        <f>'2018 GPS Mark Locations'!A7</f>
        <v>E Starnes Isl.</v>
      </c>
      <c r="B18" s="18">
        <f>'2018 GPS Mark Locations'!B7</f>
        <v>30.437638</v>
      </c>
      <c r="C18" s="74">
        <f t="shared" ref="C18" si="82">ACOS( SIN($B18*PI()/180)*SIN(C$2*PI()/180) + COS($B18*PI()/180)*COS(C$2*PI()/180)*COS(C$3*PI()/180-$B19*PI()/180) ) * 3440</f>
        <v>2.0779268304003651</v>
      </c>
      <c r="D18" s="74">
        <f t="shared" ref="D18" si="83">ACOS( SIN($B18*PI()/180)*SIN(D$2*PI()/180) + COS($B18*PI()/180)*COS(D$2*PI()/180)*COS(D$3*PI()/180-$B19*PI()/180) ) * 3440</f>
        <v>1.8964796846216814</v>
      </c>
      <c r="E18" s="74">
        <f>ACOS( SIN($B18*PI()/180)*SIN(E$2*PI()/180) + COS($B18*PI()/180)*COS(E$2*PI()/180)*COS(E$3*PI()/180-$B19*PI()/180) ) * 3440</f>
        <v>2.0583525262511415</v>
      </c>
      <c r="F18" s="74">
        <f t="shared" ref="F18" si="84">ACOS( SIN($B18*PI()/180)*SIN(F$2*PI()/180) + COS($B18*PI()/180)*COS(F$2*PI()/180)*COS(F$3*PI()/180-$B19*PI()/180) ) * 3440</f>
        <v>0.30572020686658874</v>
      </c>
      <c r="G18" s="74">
        <f t="shared" ref="G18" si="85">ACOS( SIN($B18*PI()/180)*SIN(G$2*PI()/180) + COS($B18*PI()/180)*COS(G$2*PI()/180)*COS(G$3*PI()/180-$B19*PI()/180) ) * 3440</f>
        <v>1.2505326102620629</v>
      </c>
      <c r="H18" s="74">
        <f t="shared" ref="H18" si="86">ACOS( SIN($B18*PI()/180)*SIN(H$2*PI()/180) + COS($B18*PI()/180)*COS(H$2*PI()/180)*COS(H$3*PI()/180-$B19*PI()/180) ) * 3440</f>
        <v>0.4746522487634941</v>
      </c>
      <c r="I18" s="74">
        <f t="shared" ref="I18" si="87">ACOS( SIN($B18*PI()/180)*SIN(I$2*PI()/180) + COS($B18*PI()/180)*COS(I$2*PI()/180)*COS(I$3*PI()/180-$B19*PI()/180) ) * 3440</f>
        <v>0.13623840028843759</v>
      </c>
      <c r="J18" s="78"/>
      <c r="K18" s="74">
        <f t="shared" ref="K18" si="88">ACOS( SIN($B18*PI()/180)*SIN(K$2*PI()/180) + COS($B18*PI()/180)*COS(K$2*PI()/180)*COS(K$3*PI()/180-$B19*PI()/180) ) * 3440</f>
        <v>0.19739712079360316</v>
      </c>
      <c r="L18" s="74">
        <f t="shared" ref="L18" si="89">ACOS( SIN($B18*PI()/180)*SIN(L$2*PI()/180) + COS($B18*PI()/180)*COS(L$2*PI()/180)*COS(L$3*PI()/180-$B19*PI()/180) ) * 3440</f>
        <v>0.20371903319547968</v>
      </c>
      <c r="M18" s="74">
        <f t="shared" ref="M18" si="90">ACOS( SIN($B18*PI()/180)*SIN(M$2*PI()/180) + COS($B18*PI()/180)*COS(M$2*PI()/180)*COS(M$3*PI()/180-$B19*PI()/180) ) * 3440</f>
        <v>0.20417391830815035</v>
      </c>
      <c r="N18" s="74">
        <f t="shared" ref="N18" si="91">ACOS( SIN($B18*PI()/180)*SIN(N$2*PI()/180) + COS($B18*PI()/180)*COS(N$2*PI()/180)*COS(N$3*PI()/180-$B19*PI()/180) ) * 3440</f>
        <v>0.19261976807420922</v>
      </c>
      <c r="O18" s="74">
        <f t="shared" ref="O18" si="92">ACOS( SIN($B18*PI()/180)*SIN(O$2*PI()/180) + COS($B18*PI()/180)*COS(O$2*PI()/180)*COS(O$3*PI()/180-$B19*PI()/180) ) * 3440</f>
        <v>0.20114659596119466</v>
      </c>
      <c r="P18" s="74">
        <f t="shared" ref="P18" si="93">ACOS( SIN($B18*PI()/180)*SIN(P$2*PI()/180) + COS($B18*PI()/180)*COS(P$2*PI()/180)*COS(P$3*PI()/180-$B19*PI()/180) ) * 3440</f>
        <v>1.3638145101472254</v>
      </c>
      <c r="Q18" s="74">
        <f>ACOS( SIN($B18*PI()/180)*SIN(Q$2*PI()/180) + COS($B18*PI()/180)*COS(Q$2*PI()/180)*COS(Q$3*PI()/180-$B19*PI()/180) ) * 3440</f>
        <v>1.0905417733831335</v>
      </c>
      <c r="R18" s="74">
        <f t="shared" ref="R18" si="94">ACOS( SIN($B18*PI()/180)*SIN(R$2*PI()/180) + COS($B18*PI()/180)*COS(R$2*PI()/180)*COS(R$3*PI()/180-$B19*PI()/180) ) * 3440</f>
        <v>1.2443581262783887</v>
      </c>
      <c r="S18" s="74">
        <f t="shared" ref="S18:U18" si="95">ACOS( SIN($B18*PI()/180)*SIN(S$2*PI()/180) + COS($B18*PI()/180)*COS(S$2*PI()/180)*COS(S$3*PI()/180-$B19*PI()/180) ) * 3440</f>
        <v>1.9147019158877754</v>
      </c>
      <c r="T18" s="74">
        <f>ACOS( SIN($B18*PI()/180)*SIN(T$2*PI()/180) + COS($B18*PI()/180)*COS(T$2*PI()/180)*COS(T$3*PI()/180-$B19*PI()/180) ) * 3440</f>
        <v>1.9495473641386951</v>
      </c>
      <c r="U18" s="74">
        <f t="shared" si="95"/>
        <v>2.1822767549404709</v>
      </c>
      <c r="V18" s="74">
        <f t="shared" ref="V18" si="96">ACOS( SIN($B18*PI()/180)*SIN(V$2*PI()/180) + COS($B18*PI()/180)*COS(V$2*PI()/180)*COS(V$3*PI()/180-$B19*PI()/180) ) * 3440</f>
        <v>2.4319284767639537</v>
      </c>
      <c r="W18" s="5" t="e">
        <f t="shared" ref="W18" si="97">ACOS( SIN($B18*PI()/180)*SIN(W$2*PI()/180) + COS($B18*PI()/180)*COS(W$2*PI()/180)*COS(W$3*PI()/180-$B19*PI()/180) ) * 3440</f>
        <v>#REF!</v>
      </c>
      <c r="Y18" s="10" t="str">
        <f>CONCATENATE("&lt;wpt lat=",CHAR(34),B18,CHAR(34)," lon=",CHAR(34),B19,CHAR(34),"&gt;&lt;type&gt;Mark&lt;/type&gt;&lt;name&gt;",A18,"&lt;/name&gt;&lt;/wpt&gt;&lt;/gpx&gt;")</f>
        <v>&lt;wpt lat="30.437638" lon="-97.920766"&gt;&lt;type&gt;Mark&lt;/type&gt;&lt;name&gt;E Starnes Isl.&lt;/name&gt;&lt;/wpt&gt;&lt;/gpx&gt;</v>
      </c>
      <c r="AA18" s="13"/>
      <c r="AB18" s="13"/>
      <c r="AC18" s="15"/>
      <c r="AD18" s="16"/>
      <c r="AE18" s="8"/>
    </row>
    <row r="19" spans="1:31" ht="18" hidden="1" outlineLevel="1">
      <c r="A19" s="28"/>
      <c r="B19" s="18">
        <f>'2018 GPS Mark Locations'!C7</f>
        <v>-97.920766</v>
      </c>
      <c r="C19" s="75">
        <f t="shared" ref="C19" si="98">MOD(DEGREES(ATAN2(COS($B18*PI()/180)*SIN(C$2*PI()/180)-SIN($B18*PI()/180)*COS(C$2*PI()/180)*COS((C$3-$B19)*PI()/180),SIN((C$3-$B19)*PI()/180)*COS(C$2*PI()/180)))+360, 360)</f>
        <v>203.99716023002884</v>
      </c>
      <c r="D19" s="75">
        <f t="shared" ref="D19" si="99">MOD(DEGREES(ATAN2(COS($B18*PI()/180)*SIN(D$2*PI()/180)-SIN($B18*PI()/180)*COS(D$2*PI()/180)*COS((D$3-$B19)*PI()/180),SIN((D$3-$B19)*PI()/180)*COS(D$2*PI()/180)))+360, 360)</f>
        <v>232.17764802692889</v>
      </c>
      <c r="E19" s="75">
        <f>MOD(DEGREES(ATAN2(COS($B18*PI()/180)*SIN(E$2*PI()/180)-SIN($B18*PI()/180)*COS(E$2*PI()/180)*COS((E$3-$B19)*PI()/180),SIN((E$3-$B19)*PI()/180)*COS(E$2*PI()/180)))+360, 360)</f>
        <v>248.277294162304</v>
      </c>
      <c r="F19" s="75">
        <f t="shared" ref="F19" si="100">MOD(DEGREES(ATAN2(COS($B18*PI()/180)*SIN(F$2*PI()/180)-SIN($B18*PI()/180)*COS(F$2*PI()/180)*COS((F$3-$B19)*PI()/180),SIN((F$3-$B19)*PI()/180)*COS(F$2*PI()/180)))+360, 360)</f>
        <v>358.86492547333012</v>
      </c>
      <c r="G19" s="75">
        <f t="shared" ref="G19" si="101">MOD(DEGREES(ATAN2(COS($B18*PI()/180)*SIN(G$2*PI()/180)-SIN($B18*PI()/180)*COS(G$2*PI()/180)*COS((G$3-$B19)*PI()/180),SIN((G$3-$B19)*PI()/180)*COS(G$2*PI()/180)))+360, 360)</f>
        <v>269.49445817192486</v>
      </c>
      <c r="H19" s="75">
        <f t="shared" ref="H19" si="102">MOD(DEGREES(ATAN2(COS($B18*PI()/180)*SIN(H$2*PI()/180)-SIN($B18*PI()/180)*COS(H$2*PI()/180)*COS((H$3-$B19)*PI()/180),SIN((H$3-$B19)*PI()/180)*COS(H$2*PI()/180)))+360, 360)</f>
        <v>279.26124533430243</v>
      </c>
      <c r="I19" s="75">
        <f t="shared" ref="I19" si="103">MOD(DEGREES(ATAN2(COS($B18*PI()/180)*SIN(I$2*PI()/180)-SIN($B18*PI()/180)*COS(I$2*PI()/180)*COS((I$3-$B19)*PI()/180),SIN((I$3-$B19)*PI()/180)*COS(I$2*PI()/180)))+360, 360)</f>
        <v>300.01293017246383</v>
      </c>
      <c r="J19" s="76"/>
      <c r="K19" s="75">
        <f t="shared" ref="K19:W19" si="104">MOD(DEGREES(ATAN2(COS($B18*PI()/180)*SIN(K$2*PI()/180)-SIN($B18*PI()/180)*COS(K$2*PI()/180)*COS((K$3-$B19)*PI()/180),SIN((K$3-$B19)*PI()/180)*COS(K$2*PI()/180)))+360, 360)</f>
        <v>260.0526178862948</v>
      </c>
      <c r="L19" s="75">
        <f t="shared" si="104"/>
        <v>177.55329443402911</v>
      </c>
      <c r="M19" s="75">
        <f t="shared" si="104"/>
        <v>172.81947749108133</v>
      </c>
      <c r="N19" s="75">
        <f t="shared" si="104"/>
        <v>175.65353623523197</v>
      </c>
      <c r="O19" s="75">
        <f t="shared" si="104"/>
        <v>174.01721208165191</v>
      </c>
      <c r="P19" s="75">
        <f t="shared" si="104"/>
        <v>131.24742222968899</v>
      </c>
      <c r="Q19" s="75">
        <f>MOD(DEGREES(ATAN2(COS($B18*PI()/180)*SIN(Q$2*PI()/180)-SIN($B18*PI()/180)*COS(Q$2*PI()/180)*COS((Q$3-$B19)*PI()/180),SIN((Q$3-$B19)*PI()/180)*COS(Q$2*PI()/180)))+360, 360)</f>
        <v>165.8786093851927</v>
      </c>
      <c r="R19" s="75">
        <f t="shared" si="104"/>
        <v>140.29889024753527</v>
      </c>
      <c r="S19" s="75">
        <f t="shared" si="104"/>
        <v>160.43459228057134</v>
      </c>
      <c r="T19" s="75">
        <f>MOD(DEGREES(ATAN2(COS($B18*PI()/180)*SIN(T$2*PI()/180)-SIN($B18*PI()/180)*COS(T$2*PI()/180)*COS((T$3-$B19)*PI()/180),SIN((T$3-$B19)*PI()/180)*COS(T$2*PI()/180)))+360, 360)</f>
        <v>159.87366702158522</v>
      </c>
      <c r="U19" s="75">
        <f t="shared" si="104"/>
        <v>144.73607435919519</v>
      </c>
      <c r="V19" s="75">
        <f t="shared" si="104"/>
        <v>157.67250166641975</v>
      </c>
      <c r="W19" s="4" t="e">
        <f t="shared" si="104"/>
        <v>#REF!</v>
      </c>
      <c r="Y19" s="11"/>
      <c r="AA19" s="13"/>
      <c r="AB19" s="13"/>
      <c r="AC19" s="15"/>
      <c r="AD19" s="16"/>
      <c r="AE19" s="8"/>
    </row>
    <row r="20" spans="1:31" ht="18" collapsed="1">
      <c r="A20" s="8" t="s">
        <v>27</v>
      </c>
      <c r="B20" s="68">
        <v>30.437069999999999</v>
      </c>
      <c r="C20" s="74">
        <f t="shared" ref="C20" si="105">ACOS( SIN($B20*PI()/180)*SIN(C$2*PI()/180) + COS($B20*PI()/180)*COS(C$2*PI()/180)*COS(C$3*PI()/180-$B21*PI()/180) ) * 3440</f>
        <v>1.9745045347383083</v>
      </c>
      <c r="D20" s="74">
        <f t="shared" ref="D20" si="106">ACOS( SIN($B20*PI()/180)*SIN(D$2*PI()/180) + COS($B20*PI()/180)*COS(D$2*PI()/180)*COS(D$3*PI()/180-$B21*PI()/180) ) * 3440</f>
        <v>1.7244580262394393</v>
      </c>
      <c r="E20" s="74">
        <f>ACOS( SIN($B20*PI()/180)*SIN(E$2*PI()/180) + COS($B20*PI()/180)*COS(E$2*PI()/180)*COS(E$3*PI()/180-$B21*PI()/180) ) * 3440</f>
        <v>1.8655445415869032</v>
      </c>
      <c r="F20" s="74">
        <f>ACOS( SIN($B20*PI()/180)*SIN(F$2*PI()/180) + COS($B20*PI()/180)*COS(F$2*PI()/180)*COS(F$3*PI()/180-$B21*PI()/180) ) * 3440</f>
        <v>0.38848546083263713</v>
      </c>
      <c r="G20" s="74">
        <f t="shared" ref="G20" si="107">ACOS( SIN($B20*PI()/180)*SIN(G$2*PI()/180) + COS($B20*PI()/180)*COS(G$2*PI()/180)*COS(G$3*PI()/180-$B21*PI()/180) ) * 3440</f>
        <v>1.0563061775349247</v>
      </c>
      <c r="H20" s="74">
        <f>ACOS( SIN($B20*PI()/180)*SIN(H$2*PI()/180) + COS($B20*PI()/180)*COS(H$2*PI()/180)*COS(H$3*PI()/180-$B21*PI()/180) ) * 3440</f>
        <v>0.29547080777927448</v>
      </c>
      <c r="I20" s="74">
        <f t="shared" ref="I20" si="108">ACOS( SIN($B20*PI()/180)*SIN(I$2*PI()/180) + COS($B20*PI()/180)*COS(I$2*PI()/180)*COS(I$3*PI()/180-$B21*PI()/180) ) * 3440</f>
        <v>0.12767151392353071</v>
      </c>
      <c r="J20" s="74">
        <f t="shared" ref="J20" si="109">ACOS( SIN($B20*PI()/180)*SIN(J$2*PI()/180) + COS($B20*PI()/180)*COS(J$2*PI()/180)*COS(J$3*PI()/180-$B21*PI()/180) ) * 3440</f>
        <v>0.19739712079360316</v>
      </c>
      <c r="K20" s="78"/>
      <c r="L20" s="74">
        <f t="shared" ref="L20:T20" si="110">ACOS( SIN($B20*PI()/180)*SIN(L$2*PI()/180) + COS($B20*PI()/180)*COS(L$2*PI()/180)*COS(L$3*PI()/180-$B21*PI()/180) ) * 3440</f>
        <v>0.26451517613075737</v>
      </c>
      <c r="M20" s="74">
        <f t="shared" si="110"/>
        <v>0.27705876719599232</v>
      </c>
      <c r="N20" s="74">
        <f t="shared" si="110"/>
        <v>0.26200395794234055</v>
      </c>
      <c r="O20" s="74">
        <f t="shared" si="110"/>
        <v>0.27191002159968392</v>
      </c>
      <c r="P20" s="74">
        <f t="shared" si="110"/>
        <v>1.4954509493549217</v>
      </c>
      <c r="Q20" s="74">
        <f>ACOS( SIN($B20*PI()/180)*SIN(Q$2*PI()/180) + COS($B20*PI()/180)*COS(Q$2*PI()/180)*COS(Q$3*PI()/180-$B21*PI()/180) ) * 3440</f>
        <v>1.1223119590968089</v>
      </c>
      <c r="R20" s="74">
        <f t="shared" si="110"/>
        <v>1.3532163619436233</v>
      </c>
      <c r="S20" s="74">
        <f t="shared" si="110"/>
        <v>1.9573824949560858</v>
      </c>
      <c r="T20" s="74">
        <f t="shared" si="110"/>
        <v>1.993920527420876</v>
      </c>
      <c r="U20" s="74">
        <f t="shared" ref="U20" si="111">ACOS( SIN($B20*PI()/180)*SIN(U$2*PI()/180) + COS($B20*PI()/180)*COS(U$2*PI()/180)*COS(U$3*PI()/180-$B21*PI()/180) ) * 3440</f>
        <v>2.2737002077332491</v>
      </c>
      <c r="V20" s="74">
        <f>ACOS( SIN(B20*PI()/180)*SIN(V$2*PI()/180) + COS(B20*PI()/180)*COS(V$2*PI()/180)*COS(V$3*PI()/180-B21*PI()/180) ) * 3440</f>
        <v>2.4817506163984682</v>
      </c>
      <c r="W20" s="5" t="e">
        <f t="shared" ref="W20" si="112">ACOS( SIN($B20*PI()/180)*SIN(W$2*PI()/180) + COS($B20*PI()/180)*COS(W$2*PI()/180)*COS(W$3*PI()/180-$B21*PI()/180) ) * 3440</f>
        <v>#REF!</v>
      </c>
      <c r="Y20" s="10" t="str">
        <f>CONCATENATE("&lt;wpt lat=",CHAR(34),B20,CHAR(34)," lon=",CHAR(34),B21,CHAR(34),"&gt;&lt;type&gt;Mark&lt;/type&gt;&lt;name&gt;",A20,"&lt;/name&gt;&lt;/wpt&gt;")</f>
        <v>&lt;wpt lat="30.43707" lon="-97.924522"&gt;&lt;type&gt;Mark&lt;/type&gt;&lt;name&gt;B-Orange&lt;/name&gt;&lt;/wpt&gt;</v>
      </c>
    </row>
    <row r="21" spans="1:31" ht="18">
      <c r="A21" s="8"/>
      <c r="B21" s="68">
        <v>-97.924521999999996</v>
      </c>
      <c r="C21" s="75">
        <f t="shared" ref="C21" si="113">MOD(DEGREES(ATAN2(COS($B20*PI()/180)*SIN(C$2*PI()/180)-SIN($B20*PI()/180)*COS(C$2*PI()/180)*COS((C$3-$B21)*PI()/180),SIN((C$3-$B21)*PI()/180)*COS(C$2*PI()/180)))+360, 360)</f>
        <v>199.23794324182097</v>
      </c>
      <c r="D21" s="75">
        <f t="shared" ref="D21" si="114">MOD(DEGREES(ATAN2(COS($B20*PI()/180)*SIN(D$2*PI()/180)-SIN($B20*PI()/180)*COS(D$2*PI()/180)*COS((D$3-$B21)*PI()/180),SIN((D$3-$B21)*PI()/180)*COS(D$2*PI()/180)))+360, 360)</f>
        <v>229.10785009003467</v>
      </c>
      <c r="E21" s="75">
        <f>MOD(DEGREES(ATAN2(COS($B20*PI()/180)*SIN(E$2*PI()/180)-SIN($B20*PI()/180)*COS(E$2*PI()/180)*COS((E$3-$B21)*PI()/180),SIN((E$3-$B21)*PI()/180)*COS(E$2*PI()/180)))+360, 360)</f>
        <v>247.03807671120603</v>
      </c>
      <c r="F21" s="75">
        <f>MOD(DEGREES(ATAN2(COS($B20*PI()/180)*SIN(F$2*PI()/180)-SIN($B20*PI()/180)*COS(F$2*PI()/180)*COS((F$3-$B21)*PI()/180),SIN((F$3-$B21)*PI()/180)*COS(F$2*PI()/180)))+360, 360)</f>
        <v>29.003486538654045</v>
      </c>
      <c r="G21" s="75">
        <f t="shared" ref="G21" si="115">MOD(DEGREES(ATAN2(COS($B20*PI()/180)*SIN(G$2*PI()/180)-SIN($B20*PI()/180)*COS(G$2*PI()/180)*COS((G$3-$B21)*PI()/180),SIN((G$3-$B21)*PI()/180)*COS(G$2*PI()/180)))+360, 360)</f>
        <v>271.24929851246191</v>
      </c>
      <c r="H21" s="75">
        <f>MOD(DEGREES(ATAN2(COS($B20*PI()/180)*SIN(H$2*PI()/180)-SIN($B20*PI()/180)*COS(H$2*PI()/180)*COS((H$3-$B21)*PI()/180),SIN((H$3-$B21)*PI()/180)*COS(H$2*PI()/180)))+360, 360)</f>
        <v>291.9568105468129</v>
      </c>
      <c r="I21" s="75">
        <f t="shared" ref="I21" si="116">MOD(DEGREES(ATAN2(COS($B20*PI()/180)*SIN(I$2*PI()/180)-SIN($B20*PI()/180)*COS(I$2*PI()/180)*COS((I$3-$B21)*PI()/180),SIN((I$3-$B21)*PI()/180)*COS(I$2*PI()/180)))+360, 360)</f>
        <v>36.787348849786099</v>
      </c>
      <c r="J21" s="75">
        <f t="shared" ref="J21" si="117">MOD(DEGREES(ATAN2(COS($B20*PI()/180)*SIN(J$2*PI()/180)-SIN($B20*PI()/180)*COS(J$2*PI()/180)*COS((J$3-$B21)*PI()/180),SIN((J$3-$B21)*PI()/180)*COS(J$2*PI()/180)))+360, 360)</f>
        <v>80.05071511176817</v>
      </c>
      <c r="K21" s="76"/>
      <c r="L21" s="75">
        <f t="shared" ref="L21:T21" si="118">MOD(DEGREES(ATAN2(COS($B20*PI()/180)*SIN(L$2*PI()/180)-SIN($B20*PI()/180)*COS(L$2*PI()/180)*COS((L$3-$B21)*PI()/180),SIN((L$3-$B21)*PI()/180)*COS(L$2*PI()/180)))+360, 360)</f>
        <v>129.83065977787896</v>
      </c>
      <c r="M21" s="75">
        <f t="shared" si="118"/>
        <v>127.44880358348729</v>
      </c>
      <c r="N21" s="75">
        <f t="shared" si="118"/>
        <v>127.07720705913596</v>
      </c>
      <c r="O21" s="75">
        <f t="shared" si="118"/>
        <v>127.61067905750281</v>
      </c>
      <c r="P21" s="75">
        <f t="shared" si="118"/>
        <v>125.34141168874555</v>
      </c>
      <c r="Q21" s="75">
        <f>MOD(DEGREES(ATAN2(COS($B20*PI()/180)*SIN(Q$2*PI()/180)-SIN($B20*PI()/180)*COS(Q$2*PI()/180)*COS((Q$3-$B21)*PI()/180),SIN((Q$3-$B21)*PI()/180)*COS(Q$2*PI()/180)))+360, 360)</f>
        <v>155.7737321239938</v>
      </c>
      <c r="R21" s="75">
        <f t="shared" si="118"/>
        <v>133.02141813256264</v>
      </c>
      <c r="S21" s="75">
        <f t="shared" si="118"/>
        <v>154.72634566673082</v>
      </c>
      <c r="T21" s="75">
        <f t="shared" si="118"/>
        <v>154.2799168385734</v>
      </c>
      <c r="U21" s="75">
        <f t="shared" ref="U21" si="119">MOD(DEGREES(ATAN2(COS($B20*PI()/180)*SIN(U$2*PI()/180)-SIN($B20*PI()/180)*COS(U$2*PI()/180)*COS((U$3-$B21)*PI()/180),SIN((U$3-$B21)*PI()/180)*COS(U$2*PI()/180)))+360, 360)</f>
        <v>140.23299774827916</v>
      </c>
      <c r="V21" s="75">
        <f>MOD(DEGREES(ATAN2(COS(B20*PI()/180)*SIN(V$2*PI()/180)-SIN(B20*PI()/180)*COS(V$2*PI()/180)*COS((V$3-B21)*PI()/180),SIN((V$3-B21)*PI()/180)*COS(V$2*PI()/180)))+360, 360)</f>
        <v>153.21480544277517</v>
      </c>
      <c r="W21" s="4" t="e">
        <f t="shared" ref="W21" si="120">MOD(DEGREES(ATAN2(COS($B20*PI()/180)*SIN(W$2*PI()/180)-SIN($B20*PI()/180)*COS(W$2*PI()/180)*COS((W$3-$B21)*PI()/180),SIN((W$3-$B21)*PI()/180)*COS(W$2*PI()/180)))+360, 360)</f>
        <v>#REF!</v>
      </c>
      <c r="Y21" s="6"/>
    </row>
    <row r="22" spans="1:31" ht="18">
      <c r="A22" s="8" t="s">
        <v>24</v>
      </c>
      <c r="B22" s="68">
        <v>30.434248</v>
      </c>
      <c r="C22" s="74">
        <f t="shared" ref="C22" si="121">ACOS( SIN($B22*PI()/180)*SIN(C$2*PI()/180) + COS($B22*PI()/180)*COS(C$2*PI()/180)*COS(C$3*PI()/180-$B23*PI()/180) ) * 3440</f>
        <v>1.8976924141467144</v>
      </c>
      <c r="D22" s="74">
        <f t="shared" ref="D22" si="122">ACOS( SIN($B22*PI()/180)*SIN(D$2*PI()/180) + COS($B22*PI()/180)*COS(D$2*PI()/180)*COS(D$3*PI()/180-$B23*PI()/180) ) * 3440</f>
        <v>1.7862796504458167</v>
      </c>
      <c r="E22" s="74">
        <f>ACOS( SIN($B22*PI()/180)*SIN(E$2*PI()/180) + COS($B22*PI()/180)*COS(E$2*PI()/180)*COS(E$3*PI()/180-$B23*PI()/180) ) * 3440</f>
        <v>2.0003654314286834</v>
      </c>
      <c r="F22" s="74">
        <f>ACOS( SIN($B22*PI()/180)*SIN(F$2*PI()/180) + COS($B22*PI()/180)*COS(F$2*PI()/180)*COS(F$3*PI()/180-$B23*PI()/180) ) * 3440</f>
        <v>0.50940719763572062</v>
      </c>
      <c r="G22" s="74">
        <f t="shared" ref="G22" si="123">ACOS( SIN($B22*PI()/180)*SIN(G$2*PI()/180) + COS($B22*PI()/180)*COS(G$2*PI()/180)*COS(G$3*PI()/180-$B23*PI()/180) ) * 3440</f>
        <v>1.2738100900111604</v>
      </c>
      <c r="H22" s="74">
        <f>ACOS( SIN($B22*PI()/180)*SIN(H$2*PI()/180) + COS($B22*PI()/180)*COS(H$2*PI()/180)*COS(H$3*PI()/180-$B23*PI()/180) ) * 3440</f>
        <v>0.55320863378719665</v>
      </c>
      <c r="I22" s="74">
        <f t="shared" ref="I22" si="124">ACOS( SIN($B22*PI()/180)*SIN(I$2*PI()/180) + COS($B22*PI()/180)*COS(I$2*PI()/180)*COS(I$3*PI()/180-$B23*PI()/180) ) * 3440</f>
        <v>0.2997568379880633</v>
      </c>
      <c r="J22" s="74">
        <f t="shared" ref="J22:K22" si="125">ACOS( SIN($B22*PI()/180)*SIN(J$2*PI()/180) + COS($B22*PI()/180)*COS(J$2*PI()/180)*COS(J$3*PI()/180-$B23*PI()/180) ) * 3440</f>
        <v>0.20371903319547968</v>
      </c>
      <c r="K22" s="74">
        <f t="shared" si="125"/>
        <v>0.26451517613075737</v>
      </c>
      <c r="L22" s="78"/>
      <c r="M22" s="81">
        <f t="shared" ref="M22:T22" si="126">ACOS( SIN($B22*PI()/180)*SIN(M$2*PI()/180) + COS($B22*PI()/180)*COS(M$2*PI()/180)*COS(M$3*PI()/180-$B23*PI()/180) ) * 3440</f>
        <v>1.6851523415013503E-2</v>
      </c>
      <c r="N22" s="81">
        <f t="shared" si="126"/>
        <v>1.2896855702830834E-2</v>
      </c>
      <c r="O22" s="81">
        <f t="shared" si="126"/>
        <v>1.275333829134695E-2</v>
      </c>
      <c r="P22" s="74">
        <f t="shared" si="126"/>
        <v>1.2319212837879157</v>
      </c>
      <c r="Q22" s="74">
        <f>ACOS( SIN($B22*PI()/180)*SIN(Q$2*PI()/180) + COS($B22*PI()/180)*COS(Q$2*PI()/180)*COS(Q$3*PI()/180-$B23*PI()/180) ) * 3440</f>
        <v>0.89199030381529099</v>
      </c>
      <c r="R22" s="74">
        <f t="shared" si="126"/>
        <v>1.0892107578702337</v>
      </c>
      <c r="S22" s="74">
        <f t="shared" si="126"/>
        <v>1.721053228926106</v>
      </c>
      <c r="T22" s="74">
        <f t="shared" si="126"/>
        <v>1.7565399749266497</v>
      </c>
      <c r="U22" s="74">
        <f t="shared" ref="U22" si="127">ACOS( SIN($B22*PI()/180)*SIN(U$2*PI()/180) + COS($B22*PI()/180)*COS(U$2*PI()/180)*COS(U$3*PI()/180-$B23*PI()/180) ) * 3440</f>
        <v>2.0140989295304657</v>
      </c>
      <c r="V22" s="74">
        <f>ACOS( SIN(B22*PI()/180)*SIN(V$2*PI()/180) + COS(B22*PI()/180)*COS(V$2*PI()/180)*COS(V$3*PI()/180-B23*PI()/180) ) * 3440</f>
        <v>2.2414215262990034</v>
      </c>
      <c r="W22" s="5" t="e">
        <f>ACOS( SIN($B22*PI()/180)*SIN(W$2*PI()/180) + COS($B22*PI()/180)*COS(W$2*PI()/180)*COS(W$3*PI()/180-$B23*PI()/180) ) * 3440</f>
        <v>#REF!</v>
      </c>
      <c r="Y22" s="10" t="str">
        <f>CONCATENATE("&lt;wpt lat=",CHAR(34),B22,CHAR(34)," lon=",CHAR(34),B23,CHAR(34),"&gt;&lt;type&gt;Mark&lt;/type&gt;&lt;name&gt;",A22,"&lt;/name&gt;&lt;/wpt&gt;")</f>
        <v>&lt;wpt lat="30.434248" lon="-97.920598"&gt;&lt;type&gt;Mark&lt;/type&gt;&lt;name&gt;7-Green&lt;/name&gt;&lt;/wpt&gt;</v>
      </c>
    </row>
    <row r="23" spans="1:31" ht="18">
      <c r="A23" s="8"/>
      <c r="B23" s="68">
        <v>-97.920597999999998</v>
      </c>
      <c r="C23" s="75">
        <f t="shared" ref="C23" si="128">MOD(DEGREES(ATAN2(COS($B22*PI()/180)*SIN(C$2*PI()/180)-SIN($B22*PI()/180)*COS(C$2*PI()/180)*COS((C$3-$B23)*PI()/180),SIN((C$3-$B23)*PI()/180)*COS(C$2*PI()/180)))+360, 360)</f>
        <v>206.73734842678931</v>
      </c>
      <c r="D23" s="75">
        <f t="shared" ref="D23" si="129">MOD(DEGREES(ATAN2(COS($B22*PI()/180)*SIN(D$2*PI()/180)-SIN($B22*PI()/180)*COS(D$2*PI()/180)*COS((D$3-$B23)*PI()/180),SIN((D$3-$B23)*PI()/180)*COS(D$2*PI()/180)))+360, 360)</f>
        <v>237.51340932878418</v>
      </c>
      <c r="E23" s="75">
        <f>MOD(DEGREES(ATAN2(COS($B22*PI()/180)*SIN(E$2*PI()/180)-SIN($B22*PI()/180)*COS(E$2*PI()/180)*COS((E$3-$B23)*PI()/180),SIN((E$3-$B23)*PI()/180)*COS(E$2*PI()/180)))+360, 360)</f>
        <v>253.79383444217819</v>
      </c>
      <c r="F23" s="75">
        <f>MOD(DEGREES(ATAN2(COS($B22*PI()/180)*SIN(F$2*PI()/180)-SIN($B22*PI()/180)*COS(F$2*PI()/180)*COS((F$3-$B23)*PI()/180),SIN((F$3-$B23)*PI()/180)*COS(F$2*PI()/180)))+360, 360)</f>
        <v>358.34050956181358</v>
      </c>
      <c r="G23" s="75">
        <f t="shared" ref="G23" si="130">MOD(DEGREES(ATAN2(COS($B22*PI()/180)*SIN(G$2*PI()/180)-SIN($B22*PI()/180)*COS(G$2*PI()/180)*COS((G$3-$B23)*PI()/180),SIN((G$3-$B23)*PI()/180)*COS(G$2*PI()/180)))+360, 360)</f>
        <v>278.69198437415974</v>
      </c>
      <c r="H23" s="75">
        <f>MOD(DEGREES(ATAN2(COS($B22*PI()/180)*SIN(H$2*PI()/180)-SIN($B22*PI()/180)*COS(H$2*PI()/180)*COS((H$3-$B23)*PI()/180),SIN((H$3-$B23)*PI()/180)*COS(H$2*PI()/180)))+360, 360)</f>
        <v>300.39766276778164</v>
      </c>
      <c r="I23" s="75">
        <f t="shared" ref="I23" si="131">MOD(DEGREES(ATAN2(COS($B22*PI()/180)*SIN(I$2*PI()/180)-SIN($B22*PI()/180)*COS(I$2*PI()/180)*COS((I$3-$B23)*PI()/180),SIN((I$3-$B23)*PI()/180)*COS(I$2*PI()/180)))+360, 360)</f>
        <v>335.003331174626</v>
      </c>
      <c r="J23" s="75">
        <f t="shared" ref="J23:K23" si="132">MOD(DEGREES(ATAN2(COS($B22*PI()/180)*SIN(J$2*PI()/180)-SIN($B22*PI()/180)*COS(J$2*PI()/180)*COS((J$3-$B23)*PI()/180),SIN((J$3-$B23)*PI()/180)*COS(J$2*PI()/180)))+360, 360)</f>
        <v>357.55337953858754</v>
      </c>
      <c r="K23" s="75">
        <f t="shared" si="132"/>
        <v>309.83264756034617</v>
      </c>
      <c r="L23" s="76"/>
      <c r="M23" s="75">
        <f t="shared" ref="M23:T23" si="133">MOD(DEGREES(ATAN2(COS($B22*PI()/180)*SIN(M$2*PI()/180)-SIN($B22*PI()/180)*COS(M$2*PI()/180)*COS((M$3-$B23)*PI()/180),SIN((M$3-$B23)*PI()/180)*COS(M$2*PI()/180)))+360, 360)</f>
        <v>86.731975141956298</v>
      </c>
      <c r="N23" s="75">
        <f t="shared" si="133"/>
        <v>27.231118976047355</v>
      </c>
      <c r="O23" s="75">
        <f t="shared" si="133"/>
        <v>74.154133449994163</v>
      </c>
      <c r="P23" s="75">
        <f t="shared" si="133"/>
        <v>124.38041958091821</v>
      </c>
      <c r="Q23" s="75">
        <f>MOD(DEGREES(ATAN2(COS($B22*PI()/180)*SIN(Q$2*PI()/180)-SIN($B22*PI()/180)*COS(Q$2*PI()/180)*COS((Q$3-$B23)*PI()/180),SIN((Q$3-$B23)*PI()/180)*COS(Q$2*PI()/180)))+360, 360)</f>
        <v>163.22981661740391</v>
      </c>
      <c r="R23" s="75">
        <f t="shared" si="133"/>
        <v>133.79790569046838</v>
      </c>
      <c r="S23" s="75">
        <f t="shared" si="133"/>
        <v>158.43796636123534</v>
      </c>
      <c r="T23" s="75">
        <f t="shared" si="133"/>
        <v>157.85528059333524</v>
      </c>
      <c r="U23" s="75">
        <f t="shared" ref="U23" si="134">MOD(DEGREES(ATAN2(COS($B22*PI()/180)*SIN(U$2*PI()/180)-SIN($B22*PI()/180)*COS(U$2*PI()/180)*COS((U$3-$B23)*PI()/180),SIN((U$3-$B23)*PI()/180)*COS(U$2*PI()/180)))+360, 360)</f>
        <v>141.59377726951948</v>
      </c>
      <c r="V23" s="75">
        <f>MOD(DEGREES(ATAN2(COS(B22*PI()/180)*SIN(V$2*PI()/180)-SIN(B22*PI()/180)*COS(V$2*PI()/180)*COS((V$3-B23)*PI()/180),SIN((V$3-B23)*PI()/180)*COS(V$2*PI()/180)))+360, 360)</f>
        <v>155.90141429094842</v>
      </c>
      <c r="W23" s="4" t="e">
        <f>MOD(DEGREES(ATAN2(COS($B22*PI()/180)*SIN(W$2*PI()/180)-SIN($B22*PI()/180)*COS(W$2*PI()/180)*COS((W$3-$B23)*PI()/180),SIN((W$3-$B23)*PI()/180)*COS(W$2*PI()/180)))+360, 360)</f>
        <v>#REF!</v>
      </c>
      <c r="Y23" s="6"/>
    </row>
    <row r="24" spans="1:31" ht="18" hidden="1" outlineLevel="1">
      <c r="A24" s="8" t="s">
        <v>2</v>
      </c>
      <c r="B24" s="2">
        <v>30.434263999999999</v>
      </c>
      <c r="C24" s="74">
        <f t="shared" ref="C24" si="135">ACOS( SIN($B24*PI()/180)*SIN(C$2*PI()/180) + COS($B24*PI()/180)*COS(C$2*PI()/180)*COS(C$3*PI()/180-$B25*PI()/180) ) * 3440</f>
        <v>1.9061754112810725</v>
      </c>
      <c r="D24" s="74">
        <f t="shared" ref="D24" si="136">ACOS( SIN($B24*PI()/180)*SIN(D$2*PI()/180) + COS($B24*PI()/180)*COS(D$2*PI()/180)*COS(D$3*PI()/180-$B25*PI()/180) ) * 3440</f>
        <v>1.8010058508911619</v>
      </c>
      <c r="E24" s="73"/>
      <c r="F24" s="82">
        <f>ACOS( SIN($B24*PI()/180)*SIN(F$2*PI()/180) + COS($B24*PI()/180)*COS(F$2*PI()/180)*COS(F$3*PI()/180-$B25*PI()/180) ) * 3440</f>
        <v>0.50921286165824142</v>
      </c>
      <c r="G24" s="82">
        <f t="shared" ref="G24" si="137">ACOS( SIN($B24*PI()/180)*SIN(G$2*PI()/180) + COS($B24*PI()/180)*COS(G$2*PI()/180)*COS(G$3*PI()/180-$B25*PI()/180) ) * 3440</f>
        <v>1.2903005485505048</v>
      </c>
      <c r="H24" s="82">
        <f>ACOS( SIN($B24*PI()/180)*SIN(H$2*PI()/180) + COS($B24*PI()/180)*COS(H$2*PI()/180)*COS(H$3*PI()/180-$B25*PI()/180) ) * 3440</f>
        <v>0.56731085572179651</v>
      </c>
      <c r="I24" s="82">
        <f t="shared" ref="I24" si="138">ACOS( SIN($B24*PI()/180)*SIN(I$2*PI()/180) + COS($B24*PI()/180)*COS(I$2*PI()/180)*COS(I$3*PI()/180-$B25*PI()/180) ) * 3440</f>
        <v>0.30639562650577545</v>
      </c>
      <c r="J24" s="82">
        <f t="shared" ref="J24" si="139">ACOS( SIN($B24*PI()/180)*SIN(J$2*PI()/180) + COS($B24*PI()/180)*COS(J$2*PI()/180)*COS(J$3*PI()/180-$B25*PI()/180) ) * 3440</f>
        <v>0.20417391830815035</v>
      </c>
      <c r="K24" s="83" t="s">
        <v>19</v>
      </c>
      <c r="L24" s="84">
        <f>ACOS( SIN($B24*PI()/180)*SIN(L$2*PI()/180) + COS($B24*PI()/180)*COS(L$2*PI()/180)*COS(L$3*PI()/180-$B25*PI()/180) ) * 3440</f>
        <v>1.6851523415013503E-2</v>
      </c>
      <c r="M24" s="76"/>
      <c r="N24" s="84">
        <f t="shared" ref="N24:T24" si="140">ACOS( SIN($B24*PI()/180)*SIN(N$2*PI()/180) + COS($B24*PI()/180)*COS(N$2*PI()/180)*COS(N$3*PI()/180-$B25*PI()/180) ) * 3440</f>
        <v>1.5155977657723696E-2</v>
      </c>
      <c r="O24" s="84">
        <f t="shared" si="140"/>
        <v>5.2068649915604226E-3</v>
      </c>
      <c r="P24" s="82">
        <f t="shared" si="140"/>
        <v>1.2186221566256705</v>
      </c>
      <c r="Q24" s="82"/>
      <c r="R24" s="82">
        <f t="shared" si="140"/>
        <v>1.0778028442994092</v>
      </c>
      <c r="S24" s="82">
        <f t="shared" si="140"/>
        <v>1.715838246404644</v>
      </c>
      <c r="T24" s="82">
        <f t="shared" si="140"/>
        <v>1.7511605511751682</v>
      </c>
      <c r="U24" s="82">
        <f t="shared" ref="U24" si="141">ACOS( SIN($B24*PI()/180)*SIN(U$2*PI()/180) + COS($B24*PI()/180)*COS(U$2*PI()/180)*COS(U$3*PI()/180-$B25*PI()/180) ) * 3440</f>
        <v>2.0044473902743398</v>
      </c>
      <c r="V24" s="82">
        <f>ACOS( SIN(B24*PI()/180)*SIN(V$2*PI()/180) + COS(B24*PI()/180)*COS(V$2*PI()/180)*COS(V$3*PI()/180-B25*PI()/180) ) * 3440</f>
        <v>2.2354845106893251</v>
      </c>
      <c r="W24" s="5" t="e">
        <f>ACOS( SIN($B24*PI()/180)*SIN(W$2*PI()/180) + COS($B24*PI()/180)*COS(W$2*PI()/180)*COS(W$3*PI()/180-$B25*PI()/180) ) * 3440</f>
        <v>#REF!</v>
      </c>
      <c r="Y24" s="6"/>
    </row>
    <row r="25" spans="1:31" ht="18" hidden="1" outlineLevel="1">
      <c r="A25" s="8"/>
      <c r="B25" s="2">
        <v>-97.920272999999995</v>
      </c>
      <c r="C25" s="75">
        <f t="shared" ref="C25" si="142">MOD(DEGREES(ATAN2(COS($B24*PI()/180)*SIN(C$2*PI()/180)-SIN($B24*PI()/180)*COS(C$2*PI()/180)*COS((C$3-$B25)*PI()/180),SIN((C$3-$B25)*PI()/180)*COS(C$2*PI()/180)))+360, 360)</f>
        <v>207.17615543697391</v>
      </c>
      <c r="D25" s="75">
        <f t="shared" ref="D25" si="143">MOD(DEGREES(ATAN2(COS($B24*PI()/180)*SIN(D$2*PI()/180)-SIN($B24*PI()/180)*COS(D$2*PI()/180)*COS((D$3-$B25)*PI()/180),SIN((D$3-$B25)*PI()/180)*COS(D$2*PI()/180)))+360, 360)</f>
        <v>237.77526876229524</v>
      </c>
      <c r="E25" s="73"/>
      <c r="F25" s="75">
        <f>MOD(DEGREES(ATAN2(COS($B24*PI()/180)*SIN(F$2*PI()/180)-SIN($B24*PI()/180)*COS(F$2*PI()/180)*COS((F$3-$B25)*PI()/180),SIN((F$3-$B25)*PI()/180)*COS(F$2*PI()/180)))+360, 360)</f>
        <v>356.44496879335827</v>
      </c>
      <c r="G25" s="75">
        <f t="shared" ref="G25" si="144">MOD(DEGREES(ATAN2(COS($B24*PI()/180)*SIN(G$2*PI()/180)-SIN($B24*PI()/180)*COS(G$2*PI()/180)*COS((G$3-$B25)*PI()/180),SIN((G$3-$B25)*PI()/180)*COS(G$2*PI()/180)))+360, 360)</f>
        <v>278.5370810197528</v>
      </c>
      <c r="H25" s="75">
        <f>MOD(DEGREES(ATAN2(COS($B24*PI()/180)*SIN(H$2*PI()/180)-SIN($B24*PI()/180)*COS(H$2*PI()/180)*COS((H$3-$B25)*PI()/180),SIN((H$3-$B25)*PI()/180)*COS(H$2*PI()/180)))+360, 360)</f>
        <v>299.4543279044168</v>
      </c>
      <c r="I25" s="75">
        <f t="shared" ref="I25" si="145">MOD(DEGREES(ATAN2(COS($B24*PI()/180)*SIN(I$2*PI()/180)-SIN($B24*PI()/180)*COS(I$2*PI()/180)*COS((I$3-$B25)*PI()/180),SIN((I$3-$B25)*PI()/180)*COS(I$2*PI()/180)))+360, 360)</f>
        <v>332.07489670348969</v>
      </c>
      <c r="J25" s="75">
        <f t="shared" ref="J25" si="146">MOD(DEGREES(ATAN2(COS($B24*PI()/180)*SIN(J$2*PI()/180)-SIN($B24*PI()/180)*COS(J$2*PI()/180)*COS((J$3-$B25)*PI()/180),SIN((J$3-$B25)*PI()/180)*COS(J$2*PI()/180)))+360, 360)</f>
        <v>352.81972723249049</v>
      </c>
      <c r="K25" s="80" t="s">
        <v>20</v>
      </c>
      <c r="L25" s="75">
        <f>MOD(DEGREES(ATAN2(COS($B24*PI()/180)*SIN(L$2*PI()/180)-SIN($B24*PI()/180)*COS(L$2*PI()/180)*COS((L$3-$B25)*PI()/180),SIN((L$3-$B25)*PI()/180)*COS(L$2*PI()/180)))+360, 360)</f>
        <v>266.73213976972886</v>
      </c>
      <c r="M25" s="76"/>
      <c r="N25" s="75">
        <f t="shared" ref="N25:T25" si="147">MOD(DEGREES(ATAN2(COS($B24*PI()/180)*SIN(N$2*PI()/180)-SIN($B24*PI()/180)*COS(N$2*PI()/180)*COS((N$3-$B25)*PI()/180),SIN((N$3-$B25)*PI()/180)*COS(N$2*PI()/180)))+360, 360)</f>
        <v>313.88833940253841</v>
      </c>
      <c r="O25" s="75">
        <f t="shared" si="147"/>
        <v>298.96653907467487</v>
      </c>
      <c r="P25" s="75">
        <f t="shared" si="147"/>
        <v>124.86454234633209</v>
      </c>
      <c r="Q25" s="75"/>
      <c r="R25" s="75">
        <f t="shared" si="147"/>
        <v>134.45395159565174</v>
      </c>
      <c r="S25" s="75">
        <f t="shared" si="147"/>
        <v>158.97240980359186</v>
      </c>
      <c r="T25" s="75">
        <f t="shared" si="147"/>
        <v>158.37715971709906</v>
      </c>
      <c r="U25" s="75">
        <f t="shared" ref="U25" si="148">MOD(DEGREES(ATAN2(COS($B24*PI()/180)*SIN(U$2*PI()/180)-SIN($B24*PI()/180)*COS(U$2*PI()/180)*COS((U$3-$B25)*PI()/180),SIN((U$3-$B25)*PI()/180)*COS(U$2*PI()/180)))+360, 360)</f>
        <v>141.98785461651732</v>
      </c>
      <c r="V25" s="75">
        <f>MOD(DEGREES(ATAN2(COS(B24*PI()/180)*SIN(V$2*PI()/180)-SIN(B24*PI()/180)*COS(V$2*PI()/180)*COS((V$3-B25)*PI()/180),SIN((V$3-B25)*PI()/180)*COS(V$2*PI()/180)))+360, 360)</f>
        <v>156.30525830804015</v>
      </c>
      <c r="W25" s="4" t="e">
        <f>MOD(DEGREES(ATAN2(COS($B24*PI()/180)*SIN(W$2*PI()/180)-SIN($B24*PI()/180)*COS(W$2*PI()/180)*COS((W$3-$B25)*PI()/180),SIN((W$3-$B25)*PI()/180)*COS(W$2*PI()/180)))+360, 360)</f>
        <v>#REF!</v>
      </c>
      <c r="Y25" s="6"/>
    </row>
    <row r="26" spans="1:31" ht="18" hidden="1" outlineLevel="1">
      <c r="A26" s="8" t="s">
        <v>3</v>
      </c>
      <c r="B26" s="2">
        <v>30.434439000000001</v>
      </c>
      <c r="C26" s="74">
        <f t="shared" ref="C26" si="149">ACOS( SIN($B26*PI()/180)*SIN(C$2*PI()/180) + COS($B26*PI()/180)*COS(C$2*PI()/180)*COS(C$3*PI()/180-$B27*PI()/180) ) * 3440</f>
        <v>1.9105888421509398</v>
      </c>
      <c r="D26" s="74">
        <f t="shared" ref="D26" si="150">ACOS( SIN($B26*PI()/180)*SIN(D$2*PI()/180) + COS($B26*PI()/180)*COS(D$2*PI()/180)*COS(D$3*PI()/180-$B27*PI()/180) ) * 3440</f>
        <v>1.7974285563286507</v>
      </c>
      <c r="E26" s="73"/>
      <c r="F26" s="82">
        <f>ACOS( SIN($B26*PI()/180)*SIN(F$2*PI()/180) + COS($B26*PI()/180)*COS(F$2*PI()/180)*COS(F$3*PI()/180-$B27*PI()/180) ) * 3440</f>
        <v>0.4981543667785715</v>
      </c>
      <c r="G26" s="82">
        <f t="shared" ref="G26" si="151">ACOS( SIN($B26*PI()/180)*SIN(G$2*PI()/180) + COS($B26*PI()/180)*COS(G$2*PI()/180)*COS(G$3*PI()/180-$B27*PI()/180) ) * 3440</f>
        <v>1.2779691901024215</v>
      </c>
      <c r="H26" s="82">
        <f>ACOS( SIN($B26*PI()/180)*SIN(H$2*PI()/180) + COS($B26*PI()/180)*COS(H$2*PI()/180)*COS(H$3*PI()/180-$B27*PI()/180) ) * 3440</f>
        <v>0.55264627539216349</v>
      </c>
      <c r="I26" s="82">
        <f t="shared" ref="I26" si="152">ACOS( SIN($B26*PI()/180)*SIN(I$2*PI()/180) + COS($B26*PI()/180)*COS(I$2*PI()/180)*COS(I$3*PI()/180-$B27*PI()/180) ) * 3440</f>
        <v>0.29203516643926619</v>
      </c>
      <c r="J26" s="82">
        <f t="shared" ref="J26" si="153">ACOS( SIN($B26*PI()/180)*SIN(J$2*PI()/180) + COS($B26*PI()/180)*COS(J$2*PI()/180)*COS(J$3*PI()/180-$B27*PI()/180) ) * 3440</f>
        <v>0.19261976807420922</v>
      </c>
      <c r="K26" s="83" t="s">
        <v>19</v>
      </c>
      <c r="L26" s="82">
        <f>ACOS( SIN($B26*PI()/180)*SIN(L$2*PI()/180) + COS($B26*PI()/180)*COS(L$2*PI()/180)*COS(L$3*PI()/180-$B27*PI()/180) ) * 3440</f>
        <v>1.2896855702830834E-2</v>
      </c>
      <c r="M26" s="82">
        <f>ACOS( SIN($B26*PI()/180)*SIN(M$2*PI()/180) + COS($B26*PI()/180)*COS(M$2*PI()/180)*COS(M$3*PI()/180-$B27*PI()/180) ) * 3440</f>
        <v>1.5155977657723696E-2</v>
      </c>
      <c r="N26" s="76"/>
      <c r="O26" s="84">
        <f>ACOS( SIN($B26*PI()/180)*SIN(O$2*PI()/180) + COS($B26*PI()/180)*COS(O$2*PI()/180)*COS(O$3*PI()/180-$B27*PI()/180) ) * 3440</f>
        <v>1.0212967003369045E-2</v>
      </c>
      <c r="P26" s="82">
        <f>ACOS( SIN($B26*PI()/180)*SIN(P$2*PI()/180) + COS($B26*PI()/180)*COS(P$2*PI()/180)*COS(P$3*PI()/180-$B27*PI()/180) ) * 3440</f>
        <v>1.2335927468499364</v>
      </c>
      <c r="Q26" s="82"/>
      <c r="R26" s="82">
        <f>ACOS( SIN($B26*PI()/180)*SIN(R$2*PI()/180) + COS($B26*PI()/180)*COS(R$2*PI()/180)*COS(R$3*PI()/180-$B27*PI()/180) ) * 3440</f>
        <v>1.0929579960981251</v>
      </c>
      <c r="S26" s="82">
        <f>ACOS( SIN($B26*PI()/180)*SIN(S$2*PI()/180) + COS($B26*PI()/180)*COS(S$2*PI()/180)*COS(S$3*PI()/180-$B27*PI()/180) ) * 3440</f>
        <v>1.7295766598998874</v>
      </c>
      <c r="T26" s="82">
        <f>ACOS( SIN($B26*PI()/180)*SIN(T$2*PI()/180) + COS($B26*PI()/180)*COS(T$2*PI()/180)*COS(T$3*PI()/180-$B27*PI()/180) ) * 3440</f>
        <v>1.7649642219486239</v>
      </c>
      <c r="U26" s="82">
        <f t="shared" ref="U26" si="154">ACOS( SIN($B26*PI()/180)*SIN(U$2*PI()/180) + COS($B26*PI()/180)*COS(U$2*PI()/180)*COS(U$3*PI()/180-$B27*PI()/180) ) * 3440</f>
        <v>2.0194532165729129</v>
      </c>
      <c r="V26" s="82">
        <f>ACOS( SIN(B26*PI()/180)*SIN(V$2*PI()/180) + COS(B26*PI()/180)*COS(V$2*PI()/180)*COS(V$3*PI()/180-B27*PI()/180) ) * 3440</f>
        <v>2.2495025374291977</v>
      </c>
      <c r="W26" s="5" t="e">
        <f>ACOS( SIN($B26*PI()/180)*SIN(W$2*PI()/180) + COS($B26*PI()/180)*COS(W$2*PI()/180)*COS(W$3*PI()/180-$B27*PI()/180) ) * 3440</f>
        <v>#REF!</v>
      </c>
      <c r="Y26" s="11"/>
    </row>
    <row r="27" spans="1:31" ht="18" hidden="1" outlineLevel="1">
      <c r="A27" s="8"/>
      <c r="B27" s="2">
        <v>-97.920484000000002</v>
      </c>
      <c r="C27" s="75">
        <f t="shared" ref="C27" si="155">MOD(DEGREES(ATAN2(COS($B26*PI()/180)*SIN(C$2*PI()/180)-SIN($B26*PI()/180)*COS(C$2*PI()/180)*COS((C$3-$B27)*PI()/180),SIN((C$3-$B27)*PI()/180)*COS(C$2*PI()/180)))+360, 360)</f>
        <v>206.74073919419016</v>
      </c>
      <c r="D27" s="75">
        <f t="shared" ref="D27" si="156">MOD(DEGREES(ATAN2(COS($B26*PI()/180)*SIN(D$2*PI()/180)-SIN($B26*PI()/180)*COS(D$2*PI()/180)*COS((D$3-$B27)*PI()/180),SIN((D$3-$B27)*PI()/180)*COS(D$2*PI()/180)))+360, 360)</f>
        <v>237.30616076211075</v>
      </c>
      <c r="E27" s="73"/>
      <c r="F27" s="75">
        <f>MOD(DEGREES(ATAN2(COS($B26*PI()/180)*SIN(F$2*PI()/180)-SIN($B26*PI()/180)*COS(F$2*PI()/180)*COS((F$3-$B27)*PI()/180),SIN((F$3-$B27)*PI()/180)*COS(F$2*PI()/180)))+360, 360)</f>
        <v>357.62388367268585</v>
      </c>
      <c r="G27" s="75">
        <f t="shared" ref="G27" si="157">MOD(DEGREES(ATAN2(COS($B26*PI()/180)*SIN(G$2*PI()/180)-SIN($B26*PI()/180)*COS(G$2*PI()/180)*COS((G$3-$B27)*PI()/180),SIN((G$3-$B27)*PI()/180)*COS(G$2*PI()/180)))+360, 360)</f>
        <v>278.14382631918716</v>
      </c>
      <c r="H27" s="75">
        <f>MOD(DEGREES(ATAN2(COS($B26*PI()/180)*SIN(H$2*PI()/180)-SIN($B26*PI()/180)*COS(H$2*PI()/180)*COS((H$3-$B27)*PI()/180),SIN((H$3-$B27)*PI()/180)*COS(H$2*PI()/180)))+360, 360)</f>
        <v>299.06255049603834</v>
      </c>
      <c r="I27" s="75">
        <f t="shared" ref="I27" si="158">MOD(DEGREES(ATAN2(COS($B26*PI()/180)*SIN(I$2*PI()/180)-SIN($B26*PI()/180)*COS(I$2*PI()/180)*COS((I$3-$B27)*PI()/180),SIN((I$3-$B27)*PI()/180)*COS(I$2*PI()/180)))+360, 360)</f>
        <v>333.00289702249643</v>
      </c>
      <c r="J27" s="75">
        <f t="shared" ref="J27" si="159">MOD(DEGREES(ATAN2(COS($B26*PI()/180)*SIN(J$2*PI()/180)-SIN($B26*PI()/180)*COS(J$2*PI()/180)*COS((J$3-$B27)*PI()/180),SIN((J$3-$B27)*PI()/180)*COS(J$2*PI()/180)))+360, 360)</f>
        <v>355.65367908971353</v>
      </c>
      <c r="K27" s="80" t="s">
        <v>20</v>
      </c>
      <c r="L27" s="75">
        <f>MOD(DEGREES(ATAN2(COS($B26*PI()/180)*SIN(L$2*PI()/180)-SIN($B26*PI()/180)*COS(L$2*PI()/180)*COS((L$3-$B27)*PI()/180),SIN((L$3-$B27)*PI()/180)*COS(L$2*PI()/180)))+360, 360)</f>
        <v>207.23117672309979</v>
      </c>
      <c r="M27" s="75">
        <f>MOD(DEGREES(ATAN2(COS($B26*PI()/180)*SIN(M$2*PI()/180)-SIN($B26*PI()/180)*COS(M$2*PI()/180)*COS((M$3-$B27)*PI()/180),SIN((M$3-$B27)*PI()/180)*COS(M$2*PI()/180)))+360, 360)</f>
        <v>133.88823252070085</v>
      </c>
      <c r="N27" s="76"/>
      <c r="O27" s="75">
        <f>MOD(DEGREES(ATAN2(COS($B26*PI()/180)*SIN(O$2*PI()/180)-SIN($B26*PI()/180)*COS(O$2*PI()/180)*COS((O$3-$B27)*PI()/180),SIN((O$3-$B27)*PI()/180)*COS(O$2*PI()/180)))+360, 360)</f>
        <v>141.43173679798974</v>
      </c>
      <c r="P27" s="75">
        <f>MOD(DEGREES(ATAN2(COS($B26*PI()/180)*SIN(P$2*PI()/180)-SIN($B26*PI()/180)*COS(P$2*PI()/180)*COS((P$3-$B27)*PI()/180),SIN((P$3-$B27)*PI()/180)*COS(P$2*PI()/180)))+360, 360)</f>
        <v>124.97484383893675</v>
      </c>
      <c r="Q27" s="75"/>
      <c r="R27" s="75">
        <f>MOD(DEGREES(ATAN2(COS($B26*PI()/180)*SIN(R$2*PI()/180)-SIN($B26*PI()/180)*COS(R$2*PI()/180)*COS((R$3-$B27)*PI()/180),SIN((R$3-$B27)*PI()/180)*COS(R$2*PI()/180)))+360, 360)</f>
        <v>134.44600158391631</v>
      </c>
      <c r="S27" s="75">
        <f>MOD(DEGREES(ATAN2(COS($B26*PI()/180)*SIN(S$2*PI()/180)-SIN($B26*PI()/180)*COS(S$2*PI()/180)*COS((S$3-$B27)*PI()/180),SIN((S$3-$B27)*PI()/180)*COS(S$2*PI()/180)))+360, 360)</f>
        <v>158.75945120320011</v>
      </c>
      <c r="T27" s="75">
        <f>MOD(DEGREES(ATAN2(COS($B26*PI()/180)*SIN(T$2*PI()/180)-SIN($B26*PI()/180)*COS(T$2*PI()/180)*COS((T$3-$B27)*PI()/180),SIN((T$3-$B27)*PI()/180)*COS(T$2*PI()/180)))+360, 360)</f>
        <v>158.17310939842355</v>
      </c>
      <c r="U27" s="75">
        <f t="shared" ref="U27" si="160">MOD(DEGREES(ATAN2(COS($B26*PI()/180)*SIN(U$2*PI()/180)-SIN($B26*PI()/180)*COS(U$2*PI()/180)*COS((U$3-$B27)*PI()/180),SIN((U$3-$B27)*PI()/180)*COS(U$2*PI()/180)))+360, 360)</f>
        <v>141.92716358691996</v>
      </c>
      <c r="V27" s="75">
        <f>MOD(DEGREES(ATAN2(COS(B26*PI()/180)*SIN(V$2*PI()/180)-SIN(B26*PI()/180)*COS(V$2*PI()/180)*COS((V$3-B27)*PI()/180),SIN((V$3-B27)*PI()/180)*COS(V$2*PI()/180)))+360, 360)</f>
        <v>156.15794257457503</v>
      </c>
      <c r="W27" s="4" t="e">
        <f>MOD(DEGREES(ATAN2(COS($B26*PI()/180)*SIN(W$2*PI()/180)-SIN($B26*PI()/180)*COS(W$2*PI()/180)*COS((W$3-$B27)*PI()/180),SIN((W$3-$B27)*PI()/180)*COS(W$2*PI()/180)))+360, 360)</f>
        <v>#REF!</v>
      </c>
      <c r="Y27" s="11"/>
    </row>
    <row r="28" spans="1:31" ht="18" hidden="1" outlineLevel="1">
      <c r="A28" s="8" t="s">
        <v>8</v>
      </c>
      <c r="B28" s="2">
        <v>30.434305999999999</v>
      </c>
      <c r="C28" s="74">
        <f t="shared" ref="C28" si="161">ACOS( SIN($B28*PI()/180)*SIN(C$2*PI()/180) + COS($B28*PI()/180)*COS(C$2*PI()/180)*COS(C$3*PI()/180-$B29*PI()/180) ) * 3440</f>
        <v>1.906345192124661</v>
      </c>
      <c r="D28" s="74">
        <f t="shared" ref="D28" si="162">ACOS( SIN($B28*PI()/180)*SIN(D$2*PI()/180) + COS($B28*PI()/180)*COS(D$2*PI()/180)*COS(D$3*PI()/180-$B29*PI()/180) ) * 3440</f>
        <v>1.7985025395872434</v>
      </c>
      <c r="E28" s="73"/>
      <c r="F28" s="82">
        <f>ACOS( SIN($B28*PI()/180)*SIN(F$2*PI()/180) + COS($B28*PI()/180)*COS(F$2*PI()/180)*COS(F$3*PI()/180-$B29*PI()/180) ) * 3440</f>
        <v>0.50643261822617802</v>
      </c>
      <c r="G28" s="82">
        <f t="shared" ref="G28" si="163">ACOS( SIN($B28*PI()/180)*SIN(G$2*PI()/180) + COS($B28*PI()/180)*COS(G$2*PI()/180)*COS(G$3*PI()/180-$B29*PI()/180) ) * 3440</f>
        <v>1.2854225145778564</v>
      </c>
      <c r="H28" s="82">
        <f>ACOS( SIN($B28*PI()/180)*SIN(H$2*PI()/180) + COS($B28*PI()/180)*COS(H$2*PI()/180)*COS(H$3*PI()/180-$B29*PI()/180) ) * 3440</f>
        <v>0.56210423148518984</v>
      </c>
      <c r="I28" s="82">
        <f t="shared" ref="I28" si="164">ACOS( SIN($B28*PI()/180)*SIN(I$2*PI()/180) + COS($B28*PI()/180)*COS(I$2*PI()/180)*COS(I$3*PI()/180-$B29*PI()/180) ) * 3440</f>
        <v>0.30204758541401588</v>
      </c>
      <c r="J28" s="82">
        <f t="shared" ref="J28" si="165">ACOS( SIN($B28*PI()/180)*SIN(J$2*PI()/180) + COS($B28*PI()/180)*COS(J$2*PI()/180)*COS(J$3*PI()/180-$B29*PI()/180) ) * 3440</f>
        <v>0.20114659596119466</v>
      </c>
      <c r="K28" s="83" t="s">
        <v>19</v>
      </c>
      <c r="L28" s="82">
        <f>ACOS( SIN($B28*PI()/180)*SIN(L$2*PI()/180) + COS($B28*PI()/180)*COS(L$2*PI()/180)*COS(L$3*PI()/180-$B29*PI()/180) ) * 3440</f>
        <v>1.275333829134695E-2</v>
      </c>
      <c r="M28" s="82">
        <f>ACOS( SIN($B28*PI()/180)*SIN(M$2*PI()/180) + COS($B28*PI()/180)*COS(M$2*PI()/180)*COS(M$3*PI()/180-$B29*PI()/180) ) * 3440</f>
        <v>5.2068649915604226E-3</v>
      </c>
      <c r="N28" s="84">
        <f>ACOS( SIN($B28*PI()/180)*SIN(N$2*PI()/180) + COS($B28*PI()/180)*COS(N$2*PI()/180)*COS(N$3*PI()/180-$B29*PI()/180) ) * 3440</f>
        <v>1.0212967003369045E-2</v>
      </c>
      <c r="O28" s="76"/>
      <c r="P28" s="82">
        <f>ACOS( SIN($B28*PI()/180)*SIN(P$2*PI()/180) + COS($B28*PI()/180)*COS(P$2*PI()/180)*COS(P$3*PI()/180-$B29*PI()/180) ) * 3440</f>
        <v>1.2238015244497547</v>
      </c>
      <c r="Q28" s="82"/>
      <c r="R28" s="82">
        <f>ACOS( SIN($B28*PI()/180)*SIN(R$2*PI()/180) + COS($B28*PI()/180)*COS(R$2*PI()/180)*COS(R$3*PI()/180-$B29*PI()/180) ) * 3440</f>
        <v>1.082821487617629</v>
      </c>
      <c r="S28" s="82">
        <f>ACOS( SIN($B28*PI()/180)*SIN(S$2*PI()/180) + COS($B28*PI()/180)*COS(S$2*PI()/180)*COS(S$3*PI()/180-$B29*PI()/180) ) * 3440</f>
        <v>1.7198298114784549</v>
      </c>
      <c r="T28" s="82">
        <f>ACOS( SIN($B28*PI()/180)*SIN(T$2*PI()/180) + COS($B28*PI()/180)*COS(T$2*PI()/180)*COS(T$3*PI()/180-$B29*PI()/180) ) * 3440</f>
        <v>1.755186529718209</v>
      </c>
      <c r="U28" s="82">
        <f t="shared" ref="U28" si="166">ACOS( SIN($B28*PI()/180)*SIN(U$2*PI()/180) + COS($B28*PI()/180)*COS(U$2*PI()/180)*COS(U$3*PI()/180-$B29*PI()/180) ) * 3440</f>
        <v>2.0092405617834075</v>
      </c>
      <c r="V28" s="82">
        <f>ACOS( SIN(B28*PI()/180)*SIN(V$2*PI()/180) + COS(B28*PI()/180)*COS(V$2*PI()/180)*COS(V$3*PI()/180-B29*PI()/180) ) * 3440</f>
        <v>2.2396264865399829</v>
      </c>
      <c r="W28" s="5" t="e">
        <f>ACOS( SIN($B28*PI()/180)*SIN(W$2*PI()/180) + COS($B28*PI()/180)*COS(W$2*PI()/180)*COS(W$3*PI()/180-$B29*PI()/180) ) * 3440</f>
        <v>#REF!</v>
      </c>
      <c r="Y28" s="11"/>
    </row>
    <row r="29" spans="1:31" ht="18" hidden="1" outlineLevel="1">
      <c r="B29" s="2">
        <v>-97.920361</v>
      </c>
      <c r="C29" s="75">
        <f t="shared" ref="C29" si="167">MOD(DEGREES(ATAN2(COS($B28*PI()/180)*SIN(C$2*PI()/180)-SIN($B28*PI()/180)*COS(C$2*PI()/180)*COS((C$3-$B29)*PI()/180),SIN((C$3-$B29)*PI()/180)*COS(C$2*PI()/180)))+360, 360)</f>
        <v>207.01969471885513</v>
      </c>
      <c r="D29" s="75">
        <f t="shared" ref="D29" si="168">MOD(DEGREES(ATAN2(COS($B28*PI()/180)*SIN(D$2*PI()/180)-SIN($B28*PI()/180)*COS(D$2*PI()/180)*COS((D$3-$B29)*PI()/180),SIN((D$3-$B29)*PI()/180)*COS(D$2*PI()/180)))+360, 360)</f>
        <v>237.6298779486736</v>
      </c>
      <c r="E29" s="73"/>
      <c r="F29" s="75">
        <f>MOD(DEGREES(ATAN2(COS($B28*PI()/180)*SIN(F$2*PI()/180)-SIN($B28*PI()/180)*COS(F$2*PI()/180)*COS((F$3-$B29)*PI()/180),SIN((F$3-$B29)*PI()/180)*COS(F$2*PI()/180)))+360, 360)</f>
        <v>356.94163482956412</v>
      </c>
      <c r="G29" s="75">
        <f t="shared" ref="G29" si="169">MOD(DEGREES(ATAN2(COS($B28*PI()/180)*SIN(G$2*PI()/180)-SIN($B28*PI()/180)*COS(G$2*PI()/180)*COS((G$3-$B29)*PI()/180),SIN((G$3-$B29)*PI()/180)*COS(G$2*PI()/180)))+360, 360)</f>
        <v>278.4560259279811</v>
      </c>
      <c r="H29" s="75">
        <f>MOD(DEGREES(ATAN2(COS($B28*PI()/180)*SIN(H$2*PI()/180)-SIN($B28*PI()/180)*COS(H$2*PI()/180)*COS((H$3-$B29)*PI()/180),SIN((H$3-$B29)*PI()/180)*COS(H$2*PI()/180)))+360, 360)</f>
        <v>299.45880169811147</v>
      </c>
      <c r="I29" s="75">
        <f t="shared" ref="I29" si="170">MOD(DEGREES(ATAN2(COS($B28*PI()/180)*SIN(I$2*PI()/180)-SIN($B28*PI()/180)*COS(I$2*PI()/180)*COS((I$3-$B29)*PI()/180),SIN((I$3-$B29)*PI()/180)*COS(I$2*PI()/180)))+360, 360)</f>
        <v>332.61435856576475</v>
      </c>
      <c r="J29" s="75">
        <f t="shared" ref="J29" si="171">MOD(DEGREES(ATAN2(COS($B28*PI()/180)*SIN(J$2*PI()/180)-SIN($B28*PI()/180)*COS(J$2*PI()/180)*COS((J$3-$B29)*PI()/180),SIN((J$3-$B29)*PI()/180)*COS(J$2*PI()/180)))+360, 360)</f>
        <v>354.0174172445964</v>
      </c>
      <c r="K29" s="80" t="s">
        <v>20</v>
      </c>
      <c r="L29" s="75">
        <f>MOD(DEGREES(ATAN2(COS($B28*PI()/180)*SIN(L$2*PI()/180)-SIN($B28*PI()/180)*COS(L$2*PI()/180)*COS((L$3-$B29)*PI()/180),SIN((L$3-$B29)*PI()/180)*COS(L$2*PI()/180)))+360, 360)</f>
        <v>254.15425350300961</v>
      </c>
      <c r="M29" s="75">
        <f>MOD(DEGREES(ATAN2(COS($B28*PI()/180)*SIN(M$2*PI()/180)-SIN($B28*PI()/180)*COS(M$2*PI()/180)*COS((M$3-$B29)*PI()/180),SIN((M$3-$B29)*PI()/180)*COS(M$2*PI()/180)))+360, 360)</f>
        <v>118.96649449809115</v>
      </c>
      <c r="N29" s="75">
        <f>MOD(DEGREES(ATAN2(COS($B28*PI()/180)*SIN(N$2*PI()/180)-SIN($B28*PI()/180)*COS(N$2*PI()/180)*COS((N$3-$B29)*PI()/180),SIN((N$3-$B29)*PI()/180)*COS(N$2*PI()/180)))+360, 360)</f>
        <v>321.43179910415409</v>
      </c>
      <c r="O29" s="76"/>
      <c r="P29" s="75">
        <f>MOD(DEGREES(ATAN2(COS($B28*PI()/180)*SIN(P$2*PI()/180)-SIN($B28*PI()/180)*COS(P$2*PI()/180)*COS((P$3-$B29)*PI()/180),SIN((P$3-$B29)*PI()/180)*COS(P$2*PI()/180)))+360, 360)</f>
        <v>124.83944828555423</v>
      </c>
      <c r="Q29" s="75"/>
      <c r="R29" s="75">
        <f>MOD(DEGREES(ATAN2(COS($B28*PI()/180)*SIN(R$2*PI()/180)-SIN($B28*PI()/180)*COS(R$2*PI()/180)*COS((R$3-$B29)*PI()/180),SIN((R$3-$B29)*PI()/180)*COS(R$2*PI()/180)))+360, 360)</f>
        <v>134.38033840786619</v>
      </c>
      <c r="S29" s="75">
        <f>MOD(DEGREES(ATAN2(COS($B28*PI()/180)*SIN(S$2*PI()/180)-SIN($B28*PI()/180)*COS(S$2*PI()/180)*COS((S$3-$B29)*PI()/180),SIN((S$3-$B29)*PI()/180)*COS(S$2*PI()/180)))+360, 360)</f>
        <v>158.86085107863551</v>
      </c>
      <c r="T29" s="75">
        <f>MOD(DEGREES(ATAN2(COS($B28*PI()/180)*SIN(T$2*PI()/180)-SIN($B28*PI()/180)*COS(T$2*PI()/180)*COS((T$3-$B29)*PI()/180),SIN((T$3-$B29)*PI()/180)*COS(T$2*PI()/180)))+360, 360)</f>
        <v>158.26920581227898</v>
      </c>
      <c r="U29" s="75">
        <f t="shared" ref="U29" si="172">MOD(DEGREES(ATAN2(COS($B28*PI()/180)*SIN(U$2*PI()/180)-SIN($B28*PI()/180)*COS(U$2*PI()/180)*COS((U$3-$B29)*PI()/180),SIN((U$3-$B29)*PI()/180)*COS(U$2*PI()/180)))+360, 360)</f>
        <v>141.92974413238869</v>
      </c>
      <c r="V29" s="75">
        <f>MOD(DEGREES(ATAN2(COS(B28*PI()/180)*SIN(V$2*PI()/180)-SIN(B28*PI()/180)*COS(V$2*PI()/180)*COS((V$3-B29)*PI()/180),SIN((V$3-B29)*PI()/180)*COS(V$2*PI()/180)))+360, 360)</f>
        <v>156.2244217111662</v>
      </c>
      <c r="W29" s="4" t="e">
        <f>MOD(DEGREES(ATAN2(COS($B28*PI()/180)*SIN(W$2*PI()/180)-SIN($B28*PI()/180)*COS(W$2*PI()/180)*COS((W$3-$B29)*PI()/180),SIN((W$3-$B29)*PI()/180)*COS(W$2*PI()/180)))+360, 360)</f>
        <v>#REF!</v>
      </c>
      <c r="Y29" s="11"/>
    </row>
    <row r="30" spans="1:31" ht="18" collapsed="1">
      <c r="A30" s="8" t="s">
        <v>29</v>
      </c>
      <c r="B30" s="68">
        <v>30.42266</v>
      </c>
      <c r="C30" s="74">
        <f t="shared" ref="C30" si="173">ACOS( SIN($B30*PI()/180)*SIN(C$2*PI()/180) + COS($B30*PI()/180)*COS(C$2*PI()/180)*COS(C$3*PI()/180-$B31*PI()/180) ) * 3440</f>
        <v>2.120613737098509</v>
      </c>
      <c r="D30" s="74">
        <f t="shared" ref="D30" si="174">ACOS( SIN($B30*PI()/180)*SIN(D$2*PI()/180) + COS($B30*PI()/180)*COS(D$2*PI()/180)*COS(D$3*PI()/180-$B31*PI()/180) ) * 3440</f>
        <v>2.5372179769136949</v>
      </c>
      <c r="E30" s="74">
        <f>ACOS( SIN($B30*PI()/180)*SIN(E$2*PI()/180) + COS($B30*PI()/180)*COS(E$2*PI()/180)*COS(E$3*PI()/180-$B31*PI()/180) ) * 3440</f>
        <v>2.9408004048153025</v>
      </c>
      <c r="F30" s="74">
        <f>ACOS( SIN($B30*PI()/180)*SIN(F$2*PI()/180) + COS($B30*PI()/180)*COS(F$2*PI()/180)*COS(F$3*PI()/180-$B31*PI()/180) ) * 3440</f>
        <v>1.5860522076865458</v>
      </c>
      <c r="G30" s="74">
        <f t="shared" ref="G30" si="175">ACOS( SIN($B30*PI()/180)*SIN(G$2*PI()/180) + COS($B30*PI()/180)*COS(G$2*PI()/180)*COS(G$3*PI()/180-$B31*PI()/180) ) * 3440</f>
        <v>2.4430509227551944</v>
      </c>
      <c r="H30" s="74">
        <f>ACOS( SIN($B30*PI()/180)*SIN(H$2*PI()/180) + COS($B30*PI()/180)*COS(H$2*PI()/180)*COS(H$3*PI()/180-$B31*PI()/180) ) * 3440</f>
        <v>1.7842077047184191</v>
      </c>
      <c r="I30" s="74">
        <f t="shared" ref="I30" si="176">ACOS( SIN($B30*PI()/180)*SIN(I$2*PI()/180) + COS($B30*PI()/180)*COS(I$2*PI()/180)*COS(I$3*PI()/180-$B31*PI()/180) ) * 3440</f>
        <v>1.4976775341317428</v>
      </c>
      <c r="J30" s="74">
        <f t="shared" ref="J30:K30" si="177">ACOS( SIN($B30*PI()/180)*SIN(J$2*PI()/180) + COS($B30*PI()/180)*COS(J$2*PI()/180)*COS(J$3*PI()/180-$B31*PI()/180) ) * 3440</f>
        <v>1.3638145101472254</v>
      </c>
      <c r="K30" s="74">
        <f t="shared" si="177"/>
        <v>1.4954509493549217</v>
      </c>
      <c r="L30" s="74">
        <f>ACOS( SIN($B30*PI()/180)*SIN(L$2*PI()/180) + COS($B30*PI()/180)*COS(L$2*PI()/180)*COS(L$3*PI()/180-$B31*PI()/180) ) * 3440</f>
        <v>1.2319212837879157</v>
      </c>
      <c r="M30" s="74">
        <f>ACOS( SIN($B30*PI()/180)*SIN(M$2*PI()/180) + COS($B30*PI()/180)*COS(M$2*PI()/180)*COS(M$3*PI()/180-$B31*PI()/180) ) * 3440</f>
        <v>1.2186221566256705</v>
      </c>
      <c r="N30" s="74">
        <f>ACOS( SIN($B30*PI()/180)*SIN(N$2*PI()/180) + COS($B30*PI()/180)*COS(N$2*PI()/180)*COS(N$3*PI()/180-$B31*PI()/180) ) * 3440</f>
        <v>1.2335927468499364</v>
      </c>
      <c r="O30" s="74">
        <f>ACOS( SIN($B30*PI()/180)*SIN(O$2*PI()/180) + COS($B30*PI()/180)*COS(O$2*PI()/180)*COS(O$3*PI()/180-$B31*PI()/180) ) * 3440</f>
        <v>1.2238015244497547</v>
      </c>
      <c r="P30" s="78"/>
      <c r="Q30" s="74">
        <f>ACOS( SIN($B30*PI()/180)*SIN(Q$2*PI()/180) + COS($B30*PI()/180)*COS(Q$2*PI()/180)*COS(Q$3*PI()/180-$B31*PI()/180) ) * 3440</f>
        <v>0.77569009986365955</v>
      </c>
      <c r="R30" s="74">
        <f>ACOS( SIN($B30*PI()/180)*SIN(R$2*PI()/180) + COS($B30*PI()/180)*COS(R$2*PI()/180)*COS(R$3*PI()/180-$B31*PI()/180) ) * 3440</f>
        <v>0.23777241167865171</v>
      </c>
      <c r="S30" s="74">
        <f>ACOS( SIN($B30*PI()/180)*SIN(S$2*PI()/180) + COS($B30*PI()/180)*COS(S$2*PI()/180)*COS(S$3*PI()/180-$B31*PI()/180) ) * 3440</f>
        <v>0.9831496227551817</v>
      </c>
      <c r="T30" s="74">
        <f>ACOS( SIN($B30*PI()/180)*SIN(T$2*PI()/180) + COS($B30*PI()/180)*COS(T$2*PI()/180)*COS(T$3*PI()/180-$B31*PI()/180) ) * 3440</f>
        <v>0.99654014617788889</v>
      </c>
      <c r="U30" s="74">
        <f t="shared" ref="U30" si="178">ACOS( SIN($B30*PI()/180)*SIN(U$2*PI()/180) + COS($B30*PI()/180)*COS(U$2*PI()/180)*COS(U$3*PI()/180-$B31*PI()/180) ) * 3440</f>
        <v>0.913275294124265</v>
      </c>
      <c r="V30" s="74">
        <f>ACOS( SIN(B30*PI()/180)*SIN(V$2*PI()/180) + COS(B30*PI()/180)*COS(V$2*PI()/180)*COS(V$3*PI()/180-B31*PI()/180) ) * 3440</f>
        <v>1.3542320536182828</v>
      </c>
      <c r="W30" s="5" t="e">
        <f t="shared" ref="W30" si="179">ACOS( SIN($B30*PI()/180)*SIN(W$2*PI()/180) + COS($B30*PI()/180)*COS(W$2*PI()/180)*COS(W$3*PI()/180-$B31*PI()/180) ) * 3440</f>
        <v>#REF!</v>
      </c>
      <c r="Y30" s="10" t="str">
        <f>CONCATENATE("&lt;wpt lat=",CHAR(34),B30,CHAR(34)," lon=",CHAR(34),B31,CHAR(34),"&gt;&lt;type&gt;Mark&lt;/type&gt;&lt;name&gt;",A30,"&lt;/name&gt;&lt;/wpt&gt;")</f>
        <v>&lt;wpt lat="30.42266" lon="-97.90096"&gt;&lt;type&gt;Mark&lt;/type&gt;&lt;name&gt;E-Orange&lt;/name&gt;&lt;/wpt&gt;</v>
      </c>
    </row>
    <row r="31" spans="1:31" ht="18">
      <c r="A31" s="8"/>
      <c r="B31" s="68">
        <v>-97.900959999999998</v>
      </c>
      <c r="C31" s="75">
        <f t="shared" ref="C31" si="180">MOD(DEGREES(ATAN2(COS($B30*PI()/180)*SIN(C$2*PI()/180)-SIN($B30*PI()/180)*COS(C$2*PI()/180)*COS((C$3-$B31)*PI()/180),SIN((C$3-$B31)*PI()/180)*COS(C$2*PI()/180)))+360, 360)</f>
        <v>241.90056414280076</v>
      </c>
      <c r="D31" s="75">
        <f t="shared" ref="D31" si="181">MOD(DEGREES(ATAN2(COS($B30*PI()/180)*SIN(D$2*PI()/180)-SIN($B30*PI()/180)*COS(D$2*PI()/180)*COS((D$3-$B31)*PI()/180),SIN((D$3-$B31)*PI()/180)*COS(D$2*PI()/180)))+360, 360)</f>
        <v>264.0427353511248</v>
      </c>
      <c r="E31" s="75">
        <f>MOD(DEGREES(ATAN2(COS($B30*PI()/180)*SIN(E$2*PI()/180)-SIN($B30*PI()/180)*COS(E$2*PI()/180)*COS((E$3-$B31)*PI()/180),SIN((E$3-$B31)*PI()/180)*COS(E$2*PI()/180)))+360, 360)</f>
        <v>272.68704352080329</v>
      </c>
      <c r="F31" s="75">
        <f>MOD(DEGREES(ATAN2(COS($B30*PI()/180)*SIN(F$2*PI()/180)-SIN($B30*PI()/180)*COS(F$2*PI()/180)*COS((F$3-$B31)*PI()/180),SIN((F$3-$B31)*PI()/180)*COS(F$2*PI()/180)))+360, 360)</f>
        <v>319.44310136013843</v>
      </c>
      <c r="G31" s="75">
        <f t="shared" ref="G31" si="182">MOD(DEGREES(ATAN2(COS($B30*PI()/180)*SIN(G$2*PI()/180)-SIN($B30*PI()/180)*COS(G$2*PI()/180)*COS((G$3-$B31)*PI()/180),SIN((G$3-$B31)*PI()/180)*COS(G$2*PI()/180)))+360, 360)</f>
        <v>291.32775815069158</v>
      </c>
      <c r="H31" s="75">
        <f>MOD(DEGREES(ATAN2(COS($B30*PI()/180)*SIN(H$2*PI()/180)-SIN($B30*PI()/180)*COS(H$2*PI()/180)*COS((H$3-$B31)*PI()/180),SIN((H$3-$B31)*PI()/180)*COS(H$2*PI()/180)))+360, 360)</f>
        <v>303.15637696957964</v>
      </c>
      <c r="I31" s="75">
        <f t="shared" ref="I31" si="183">MOD(DEGREES(ATAN2(COS($B30*PI()/180)*SIN(I$2*PI()/180)-SIN($B30*PI()/180)*COS(I$2*PI()/180)*COS((I$3-$B31)*PI()/180),SIN((I$3-$B31)*PI()/180)*COS(I$2*PI()/180)))+360, 360)</f>
        <v>310.24197471305712</v>
      </c>
      <c r="J31" s="75">
        <f t="shared" ref="J31:K31" si="184">MOD(DEGREES(ATAN2(COS($B30*PI()/180)*SIN(J$2*PI()/180)-SIN($B30*PI()/180)*COS(J$2*PI()/180)*COS((J$3-$B31)*PI()/180),SIN((J$3-$B31)*PI()/180)*COS(J$2*PI()/180)))+360, 360)</f>
        <v>311.25745372223247</v>
      </c>
      <c r="K31" s="75">
        <f t="shared" si="184"/>
        <v>305.35334544787298</v>
      </c>
      <c r="L31" s="75">
        <f>MOD(DEGREES(ATAN2(COS($B30*PI()/180)*SIN(L$2*PI()/180)-SIN($B30*PI()/180)*COS(L$2*PI()/180)*COS((L$3-$B31)*PI()/180),SIN((L$3-$B31)*PI()/180)*COS(L$2*PI()/180)))+360, 360)</f>
        <v>304.39036548258679</v>
      </c>
      <c r="M31" s="75">
        <f>MOD(DEGREES(ATAN2(COS($B30*PI()/180)*SIN(M$2*PI()/180)-SIN($B30*PI()/180)*COS(M$2*PI()/180)*COS((M$3-$B31)*PI()/180),SIN((M$3-$B31)*PI()/180)*COS(M$2*PI()/180)))+360, 360)</f>
        <v>304.87432365015172</v>
      </c>
      <c r="N31" s="75">
        <f>MOD(DEGREES(ATAN2(COS($B30*PI()/180)*SIN(N$2*PI()/180)-SIN($B30*PI()/180)*COS(N$2*PI()/180)*COS((N$3-$B31)*PI()/180),SIN((N$3-$B31)*PI()/180)*COS(N$2*PI()/180)))+360, 360)</f>
        <v>304.98473203198665</v>
      </c>
      <c r="O31" s="75">
        <f>MOD(DEGREES(ATAN2(COS($B30*PI()/180)*SIN(O$2*PI()/180)-SIN($B30*PI()/180)*COS(O$2*PI()/180)*COS((O$3-$B31)*PI()/180),SIN((O$3-$B31)*PI()/180)*COS(O$2*PI()/180)))+360, 360)</f>
        <v>304.84927416418003</v>
      </c>
      <c r="P31" s="76"/>
      <c r="Q31" s="75">
        <f>MOD(DEGREES(ATAN2(COS($B30*PI()/180)*SIN(Q$2*PI()/180)-SIN($B30*PI()/180)*COS(Q$2*PI()/180)*COS((Q$3-$B31)*PI()/180),SIN((Q$3-$B31)*PI()/180)*COS(Q$2*PI()/180)))+360, 360)</f>
        <v>258.22649046343173</v>
      </c>
      <c r="R31" s="75">
        <f>MOD(DEGREES(ATAN2(COS($B30*PI()/180)*SIN(R$2*PI()/180)-SIN($B30*PI()/180)*COS(R$2*PI()/180)*COS((R$3-$B31)*PI()/180),SIN((R$3-$B31)*PI()/180)*COS(R$2*PI()/180)))+360, 360)</f>
        <v>255.83821545318145</v>
      </c>
      <c r="S31" s="75">
        <f>MOD(DEGREES(ATAN2(COS($B30*PI()/180)*SIN(S$2*PI()/180)-SIN($B30*PI()/180)*COS(S$2*PI()/180)*COS((S$3-$B31)*PI()/180),SIN((S$3-$B31)*PI()/180)*COS(S$2*PI()/180)))+360, 360)</f>
        <v>203.01399830416625</v>
      </c>
      <c r="T31" s="75">
        <f>MOD(DEGREES(ATAN2(COS($B30*PI()/180)*SIN(T$2*PI()/180)-SIN($B30*PI()/180)*COS(T$2*PI()/180)*COS((T$3-$B31)*PI()/180),SIN((T$3-$B31)*PI()/180)*COS(T$2*PI()/180)))+360, 360)</f>
        <v>200.85369789266414</v>
      </c>
      <c r="U31" s="75">
        <f t="shared" ref="U31" si="185">MOD(DEGREES(ATAN2(COS($B30*PI()/180)*SIN(U$2*PI()/180)-SIN($B30*PI()/180)*COS(U$2*PI()/180)*COS((U$3-$B31)*PI()/180),SIN((U$3-$B31)*PI()/180)*COS(U$2*PI()/180)))+360, 360)</f>
        <v>165.13079523460317</v>
      </c>
      <c r="V31" s="75">
        <f>MOD(DEGREES(ATAN2(COS(B30*PI()/180)*SIN(V$2*PI()/180)-SIN(B30*PI()/180)*COS(V$2*PI()/180)*COS((V$3-B31)*PI()/180),SIN((V$3-B31)*PI()/180)*COS(V$2*PI()/180)))+360, 360)</f>
        <v>184.30925980978822</v>
      </c>
      <c r="W31" s="4" t="e">
        <f t="shared" ref="W31" si="186">MOD(DEGREES(ATAN2(COS($B30*PI()/180)*SIN(W$2*PI()/180)-SIN($B30*PI()/180)*COS(W$2*PI()/180)*COS((W$3-$B31)*PI()/180),SIN((W$3-$B31)*PI()/180)*COS(W$2*PI()/180)))+360, 360)</f>
        <v>#REF!</v>
      </c>
      <c r="Y31" s="6"/>
    </row>
    <row r="32" spans="1:31" ht="18">
      <c r="A32" s="8" t="s">
        <v>207</v>
      </c>
      <c r="B32" s="2">
        <v>30.420023</v>
      </c>
      <c r="C32" s="74">
        <f t="shared" ref="C32" si="187">ACOS( SIN($B32*PI()/180)*SIN(C$2*PI()/180) + COS($B32*PI()/180)*COS(C$2*PI()/180)*COS(C$3*PI()/180-$B33*PI()/180) ) * 3440</f>
        <v>1.3933676553341634</v>
      </c>
      <c r="D32" s="74">
        <f t="shared" ref="D32" si="188">ACOS( SIN($B32*PI()/180)*SIN(D$2*PI()/180) + COS($B32*PI()/180)*COS(D$2*PI()/180)*COS(D$3*PI()/180-$B33*PI()/180) ) * 3440</f>
        <v>1.7672701843141958</v>
      </c>
      <c r="E32" s="74">
        <f t="shared" ref="E32:L32" si="189">ACOS( SIN($B32*PI()/180)*SIN(E$2*PI()/180) + COS($B32*PI()/180)*COS(E$2*PI()/180)*COS(E$3*PI()/180-$B33*PI()/180) ) * 3440</f>
        <v>2.1982350242172544</v>
      </c>
      <c r="F32" s="74">
        <f t="shared" si="189"/>
        <v>1.390141445802886</v>
      </c>
      <c r="G32" s="74">
        <f t="shared" si="189"/>
        <v>1.8426069317753146</v>
      </c>
      <c r="H32" s="74">
        <f t="shared" si="189"/>
        <v>1.3510876979741226</v>
      </c>
      <c r="I32" s="74">
        <f t="shared" si="189"/>
        <v>1.1894362844493678</v>
      </c>
      <c r="J32" s="74">
        <f t="shared" si="189"/>
        <v>1.0905417733831335</v>
      </c>
      <c r="K32" s="74">
        <f t="shared" si="189"/>
        <v>1.1223119590968089</v>
      </c>
      <c r="L32" s="74">
        <f t="shared" si="189"/>
        <v>0.89199030381529099</v>
      </c>
      <c r="M32" s="75"/>
      <c r="N32" s="75"/>
      <c r="O32" s="75"/>
      <c r="P32" s="74">
        <f>ACOS( SIN($B32*PI()/180)*SIN(P$2*PI()/180) + COS($B32*PI()/180)*COS(P$2*PI()/180)*COS(P$3*PI()/180-$B33*PI()/180) ) * 3440</f>
        <v>0.77569009986365955</v>
      </c>
      <c r="Q32" s="76"/>
      <c r="R32" s="74">
        <f>ACOS( SIN($B32*PI()/180)*SIN(R$2*PI()/180) + COS($B32*PI()/180)*COS(R$2*PI()/180)*COS(R$3*PI()/180-$B33*PI()/180) ) * 3440</f>
        <v>0.53821543121419069</v>
      </c>
      <c r="S32" s="74">
        <f>ACOS( SIN($B32*PI()/180)*SIN(S$2*PI()/180) + COS($B32*PI()/180)*COS(S$2*PI()/180)*COS(S$3*PI()/180-$B33*PI()/180) ) * 3440</f>
        <v>0.83550995490909941</v>
      </c>
      <c r="T32" s="75"/>
      <c r="U32" s="74">
        <f>ACOS( SIN($B32*PI()/180)*SIN(U$2*PI()/180) + COS($B32*PI()/180)*COS(U$2*PI()/180)*COS(U$3*PI()/180-$B33*PI()/180) ) * 3440</f>
        <v>1.2297485349811765</v>
      </c>
      <c r="V32" s="74">
        <f>ACOS( SIN($B32*PI()/180)*SIN(V$2*PI()/180) + COS($B32*PI()/180)*COS(V$2*PI()/180)*COS(V$3*PI()/180-$B33*PI()/180) ) * 3440</f>
        <v>1.3614801789266906</v>
      </c>
      <c r="W32" s="4"/>
      <c r="Y32" s="10" t="str">
        <f>CONCATENATE("&lt;wpt lat=",CHAR(34),B32,CHAR(34)," lon=",CHAR(34),B33,CHAR(34),"&gt;&lt;type&gt;Mark&lt;/type&gt;&lt;name&gt;",A32,"&lt;/name&gt;&lt;/wpt&gt;")</f>
        <v>&lt;wpt lat="30.420023" lon="-97.915627"&gt;&lt;type&gt;Mark&lt;/type&gt;&lt;name&gt;A-Mark (guess)&lt;/name&gt;&lt;/wpt&gt;</v>
      </c>
    </row>
    <row r="33" spans="1:25" ht="18">
      <c r="A33" s="8"/>
      <c r="B33" s="2">
        <v>-97.915627000000001</v>
      </c>
      <c r="C33" s="75">
        <f t="shared" ref="C33" si="190">MOD(DEGREES(ATAN2(COS($B32*PI()/180)*SIN(C$2*PI()/180)-SIN($B32*PI()/180)*COS(C$2*PI()/180)*COS((C$3-$B33)*PI()/180),SIN((C$3-$B33)*PI()/180)*COS(C$2*PI()/180)))+360, 360)</f>
        <v>232.88995209551453</v>
      </c>
      <c r="D33" s="75">
        <f t="shared" ref="D33" si="191">MOD(DEGREES(ATAN2(COS($B32*PI()/180)*SIN(D$2*PI()/180)-SIN($B32*PI()/180)*COS(D$2*PI()/180)*COS((D$3-$B33)*PI()/180),SIN((D$3-$B33)*PI()/180)*COS(D$2*PI()/180)))+360, 360)</f>
        <v>266.58463289820338</v>
      </c>
      <c r="E33" s="75">
        <f t="shared" ref="E33:L33" si="192">MOD(DEGREES(ATAN2(COS($B32*PI()/180)*SIN(E$2*PI()/180)-SIN($B32*PI()/180)*COS(E$2*PI()/180)*COS((E$3-$B33)*PI()/180),SIN((E$3-$B33)*PI()/180)*COS(E$2*PI()/180)))+360, 360)</f>
        <v>277.73486081949864</v>
      </c>
      <c r="F33" s="75">
        <f t="shared" si="192"/>
        <v>348.71392953171602</v>
      </c>
      <c r="G33" s="75">
        <f t="shared" si="192"/>
        <v>304.61167131800488</v>
      </c>
      <c r="H33" s="75">
        <f t="shared" si="192"/>
        <v>327.0694660023708</v>
      </c>
      <c r="I33" s="75">
        <f t="shared" si="192"/>
        <v>341.16579691276121</v>
      </c>
      <c r="J33" s="75">
        <f t="shared" si="192"/>
        <v>345.88121212276656</v>
      </c>
      <c r="K33" s="75">
        <f t="shared" si="192"/>
        <v>335.77823711627735</v>
      </c>
      <c r="L33" s="75">
        <f t="shared" si="192"/>
        <v>343.23233414158398</v>
      </c>
      <c r="M33" s="75"/>
      <c r="N33" s="75"/>
      <c r="O33" s="75"/>
      <c r="P33" s="75">
        <f>MOD(DEGREES(ATAN2(COS($B32*PI()/180)*SIN(P$2*PI()/180)-SIN($B32*PI()/180)*COS(P$2*PI()/180)*COS((P$3-$B33)*PI()/180),SIN((P$3-$B33)*PI()/180)*COS(P$2*PI()/180)))+360, 360)</f>
        <v>78.219063754653405</v>
      </c>
      <c r="Q33" s="76"/>
      <c r="R33" s="75">
        <f>MOD(DEGREES(ATAN2(COS($B32*PI()/180)*SIN(R$2*PI()/180)-SIN($B32*PI()/180)*COS(R$2*PI()/180)*COS((R$3-$B33)*PI()/180),SIN((R$3-$B33)*PI()/180)*COS(R$2*PI()/180)))+360, 360)</f>
        <v>79.273908184224069</v>
      </c>
      <c r="S33" s="75">
        <f>MOD(DEGREES(ATAN2(COS($B32*PI()/180)*SIN(S$2*PI()/180)-SIN($B32*PI()/180)*COS(S$2*PI()/180)*COS((S$3-$B33)*PI()/180),SIN((S$3-$B33)*PI()/180)*COS(S$2*PI()/180)))+360, 360)</f>
        <v>153.32386929622282</v>
      </c>
      <c r="T33" s="75"/>
      <c r="U33" s="75">
        <f>MOD(DEGREES(ATAN2(COS($B32*PI()/180)*SIN(U$2*PI()/180)-SIN($B32*PI()/180)*COS(U$2*PI()/180)*COS((U$3-$B33)*PI()/180),SIN((U$3-$B33)*PI()/180)*COS(U$2*PI()/180)))+360, 360)</f>
        <v>126.08425034735097</v>
      </c>
      <c r="V33" s="75">
        <f>MOD(DEGREES(ATAN2(COS($B32*PI()/180)*SIN(V$2*PI()/180)-SIN($B32*PI()/180)*COS(V$2*PI()/180)*COS((V$3-$B33)*PI()/180),SIN((V$3-$B33)*PI()/180)*COS(V$2*PI()/180)))+360, 360)</f>
        <v>151.11012989154653</v>
      </c>
      <c r="W33" s="4"/>
      <c r="Y33" s="6"/>
    </row>
    <row r="34" spans="1:25" ht="18">
      <c r="A34" s="12" t="s">
        <v>23</v>
      </c>
      <c r="B34" s="69">
        <v>30.421690999999999</v>
      </c>
      <c r="C34" s="74">
        <f t="shared" ref="C34" si="193">ACOS( SIN($B34*PI()/180)*SIN(C$2*PI()/180) + COS($B34*PI()/180)*COS(C$2*PI()/180)*COS(C$3*PI()/180-$B35*PI()/180) ) * 3440</f>
        <v>1.8907093221539562</v>
      </c>
      <c r="D34" s="74">
        <f t="shared" ref="D34" si="194">ACOS( SIN($B34*PI()/180)*SIN(D$2*PI()/180) + COS($B34*PI()/180)*COS(D$2*PI()/180)*COS(D$3*PI()/180-$B35*PI()/180) ) * 3440</f>
        <v>2.3021292517745273</v>
      </c>
      <c r="E34" s="74">
        <f>ACOS( SIN($B34*PI()/180)*SIN(E$2*PI()/180) + COS($B34*PI()/180)*COS(E$2*PI()/180)*COS(E$3*PI()/180-$B35*PI()/180) ) * 3440</f>
        <v>2.7141100240184279</v>
      </c>
      <c r="F34" s="74">
        <f>ACOS( SIN($B34*PI()/180)*SIN(F$2*PI()/180) + COS($B34*PI()/180)*COS(F$2*PI()/180)*COS(F$3*PI()/180-$B35*PI()/180) ) * 3440</f>
        <v>1.4955914481631005</v>
      </c>
      <c r="G34" s="74">
        <f t="shared" ref="G34" si="195">ACOS( SIN($B34*PI()/180)*SIN(G$2*PI()/180) + COS($B34*PI()/180)*COS(G$2*PI()/180)*COS(G$3*PI()/180-$B35*PI()/180) ) * 3440</f>
        <v>2.2536830093280713</v>
      </c>
      <c r="H34" s="74">
        <f>ACOS( SIN($B34*PI()/180)*SIN(H$2*PI()/180) + COS($B34*PI()/180)*COS(H$2*PI()/180)*COS(H$3*PI()/180-$B35*PI()/180) ) * 3440</f>
        <v>1.6324006554906312</v>
      </c>
      <c r="I34" s="74">
        <f t="shared" ref="I34" si="196">ACOS( SIN($B34*PI()/180)*SIN(I$2*PI()/180) + COS($B34*PI()/180)*COS(I$2*PI()/180)*COS(I$3*PI()/180-$B35*PI()/180) ) * 3440</f>
        <v>1.372958951423886</v>
      </c>
      <c r="J34" s="74">
        <f t="shared" ref="J34:K34" si="197">ACOS( SIN($B34*PI()/180)*SIN(J$2*PI()/180) + COS($B34*PI()/180)*COS(J$2*PI()/180)*COS(J$3*PI()/180-$B35*PI()/180) ) * 3440</f>
        <v>1.2443581262783887</v>
      </c>
      <c r="K34" s="74">
        <f t="shared" si="197"/>
        <v>1.3532163619436233</v>
      </c>
      <c r="L34" s="74">
        <f t="shared" ref="L34:Q34" si="198">ACOS( SIN($B34*PI()/180)*SIN(L$2*PI()/180) + COS($B34*PI()/180)*COS(L$2*PI()/180)*COS(L$3*PI()/180-$B35*PI()/180) ) * 3440</f>
        <v>1.0892107578702337</v>
      </c>
      <c r="M34" s="74">
        <f t="shared" si="198"/>
        <v>1.0778028442994092</v>
      </c>
      <c r="N34" s="74">
        <f t="shared" si="198"/>
        <v>1.0929579960981251</v>
      </c>
      <c r="O34" s="74">
        <f t="shared" si="198"/>
        <v>1.082821487617629</v>
      </c>
      <c r="P34" s="74">
        <f t="shared" si="198"/>
        <v>0.23777241167865171</v>
      </c>
      <c r="Q34" s="74">
        <f t="shared" si="198"/>
        <v>0.53821543121419069</v>
      </c>
      <c r="R34" s="78"/>
      <c r="S34" s="74">
        <f>ACOS( SIN($B34*PI()/180)*SIN(S$2*PI()/180) + COS($B34*PI()/180)*COS(S$2*PI()/180)*COS(S$3*PI()/180-$B35*PI()/180) ) * 3440</f>
        <v>0.86058530475925821</v>
      </c>
      <c r="T34" s="74">
        <f>ACOS( SIN($B34*PI()/180)*SIN(T$2*PI()/180) + COS($B34*PI()/180)*COS(T$2*PI()/180)*COS(T$3*PI()/180-$B35*PI()/180) ) * 3440</f>
        <v>0.88187612853678488</v>
      </c>
      <c r="U34" s="74">
        <f t="shared" ref="U34" si="199">ACOS( SIN($B34*PI()/180)*SIN(U$2*PI()/180) + COS($B34*PI()/180)*COS(U$2*PI()/180)*COS(U$3*PI()/180-$B35*PI()/180) ) * 3440</f>
        <v>0.94655671289222809</v>
      </c>
      <c r="V34" s="74">
        <f>ACOS( SIN(B34*PI()/180)*SIN(V$2*PI()/180) + COS(B34*PI()/180)*COS(V$2*PI()/180)*COS(V$3*PI()/180-B35*PI()/180) ) * 3440</f>
        <v>1.2986320727418565</v>
      </c>
      <c r="W34" s="5" t="e">
        <f>ACOS( SIN($B34*PI()/180)*SIN(W$2*PI()/180) + COS($B34*PI()/180)*COS(W$2*PI()/180)*COS(W$3*PI()/180-$B35*PI()/180) ) * 3440</f>
        <v>#REF!</v>
      </c>
      <c r="Y34" s="10" t="str">
        <f>CONCATENATE("&lt;wpt lat=",CHAR(34),B34,CHAR(34)," lon=",CHAR(34),B35,CHAR(34),"&gt;&lt;type&gt;Mark&lt;/type&gt;&lt;name&gt;",A34,"&lt;/name&gt;&lt;/wpt&gt;")</f>
        <v>&lt;wpt lat="30.421691" lon="-97.905413"&gt;&lt;type&gt;Mark&lt;/type&gt;&lt;name&gt;6-Red&lt;/name&gt;&lt;/wpt&gt;</v>
      </c>
    </row>
    <row r="35" spans="1:25" s="3" customFormat="1" ht="18">
      <c r="A35" s="9"/>
      <c r="B35" s="68">
        <v>-97.905412999999996</v>
      </c>
      <c r="C35" s="75">
        <f t="shared" ref="C35" si="200">MOD(DEGREES(ATAN2(COS($B34*PI()/180)*SIN(C$2*PI()/180)-SIN($B34*PI()/180)*COS(C$2*PI()/180)*COS((C$3-$B35)*PI()/180),SIN((C$3-$B35)*PI()/180)*COS(C$2*PI()/180)))+360, 360)</f>
        <v>240.16250399378379</v>
      </c>
      <c r="D35" s="75">
        <f t="shared" ref="D35" si="201">MOD(DEGREES(ATAN2(COS($B34*PI()/180)*SIN(D$2*PI()/180)-SIN($B34*PI()/180)*COS(D$2*PI()/180)*COS((D$3-$B35)*PI()/180),SIN((D$3-$B35)*PI()/180)*COS(D$2*PI()/180)))+360, 360)</f>
        <v>264.88501103962301</v>
      </c>
      <c r="E35" s="75">
        <f>MOD(DEGREES(ATAN2(COS($B34*PI()/180)*SIN(E$2*PI()/180)-SIN($B34*PI()/180)*COS(E$2*PI()/180)*COS((E$3-$B35)*PI()/180),SIN((E$3-$B35)*PI()/180)*COS(E$2*PI()/180)))+360, 360)</f>
        <v>274.13982161599279</v>
      </c>
      <c r="F35" s="75">
        <f>MOD(DEGREES(ATAN2(COS($B34*PI()/180)*SIN(F$2*PI()/180)-SIN($B34*PI()/180)*COS(F$2*PI()/180)*COS((F$3-$B35)*PI()/180),SIN((F$3-$B35)*PI()/180)*COS(F$2*PI()/180)))+360, 360)</f>
        <v>327.62807124905311</v>
      </c>
      <c r="G35" s="75">
        <f t="shared" ref="G35" si="202">MOD(DEGREES(ATAN2(COS($B34*PI()/180)*SIN(G$2*PI()/180)-SIN($B34*PI()/180)*COS(G$2*PI()/180)*COS((G$3-$B35)*PI()/180),SIN((G$3-$B35)*PI()/180)*COS(G$2*PI()/180)))+360, 360)</f>
        <v>294.83711114846216</v>
      </c>
      <c r="H35" s="75">
        <f>MOD(DEGREES(ATAN2(COS($B34*PI()/180)*SIN(H$2*PI()/180)-SIN($B34*PI()/180)*COS(H$2*PI()/180)*COS((H$3-$B35)*PI()/180),SIN((H$3-$B35)*PI()/180)*COS(H$2*PI()/180)))+360, 360)</f>
        <v>309.30099991029471</v>
      </c>
      <c r="I35" s="75">
        <f t="shared" ref="I35" si="203">MOD(DEGREES(ATAN2(COS($B34*PI()/180)*SIN(I$2*PI()/180)-SIN($B34*PI()/180)*COS(I$2*PI()/180)*COS((I$3-$B35)*PI()/180),SIN((I$3-$B35)*PI()/180)*COS(I$2*PI()/180)))+360, 360)</f>
        <v>318.33509960359049</v>
      </c>
      <c r="J35" s="75">
        <f t="shared" ref="J35:K35" si="204">MOD(DEGREES(ATAN2(COS($B34*PI()/180)*SIN(J$2*PI()/180)-SIN($B34*PI()/180)*COS(J$2*PI()/180)*COS((J$3-$B35)*PI()/180),SIN((J$3-$B35)*PI()/180)*COS(J$2*PI()/180)))+360, 360)</f>
        <v>320.30666623903005</v>
      </c>
      <c r="K35" s="75">
        <f t="shared" si="204"/>
        <v>313.03109638227619</v>
      </c>
      <c r="L35" s="75">
        <f t="shared" ref="L35:Q35" si="205">MOD(DEGREES(ATAN2(COS($B34*PI()/180)*SIN(L$2*PI()/180)-SIN($B34*PI()/180)*COS(L$2*PI()/180)*COS((L$3-$B35)*PI()/180),SIN((L$3-$B35)*PI()/180)*COS(L$2*PI()/180)))+360, 360)</f>
        <v>313.80559620589844</v>
      </c>
      <c r="M35" s="75">
        <f t="shared" si="205"/>
        <v>314.46147751508244</v>
      </c>
      <c r="N35" s="75">
        <f t="shared" si="205"/>
        <v>314.45363438517046</v>
      </c>
      <c r="O35" s="75">
        <f t="shared" si="205"/>
        <v>314.38790890004225</v>
      </c>
      <c r="P35" s="75">
        <f t="shared" si="205"/>
        <v>75.835960598483609</v>
      </c>
      <c r="Q35" s="75">
        <f t="shared" si="205"/>
        <v>259.27908001967654</v>
      </c>
      <c r="R35" s="77"/>
      <c r="S35" s="75">
        <f>MOD(DEGREES(ATAN2(COS($B34*PI()/180)*SIN(S$2*PI()/180)-SIN($B34*PI()/180)*COS(S$2*PI()/180)*COS((S$3-$B35)*PI()/180),SIN((S$3-$B35)*PI()/180)*COS(S$2*PI()/180)))+360, 360)</f>
        <v>190.29419192949157</v>
      </c>
      <c r="T35" s="75">
        <f>MOD(DEGREES(ATAN2(COS($B34*PI()/180)*SIN(T$2*PI()/180)-SIN($B34*PI()/180)*COS(T$2*PI()/180)*COS((T$3-$B35)*PI()/180),SIN((T$3-$B35)*PI()/180)*COS(T$2*PI()/180)))+360, 360)</f>
        <v>188.09430920863014</v>
      </c>
      <c r="U35" s="75">
        <f t="shared" ref="U35" si="206">MOD(DEGREES(ATAN2(COS($B34*PI()/180)*SIN(U$2*PI()/180)-SIN($B34*PI()/180)*COS(U$2*PI()/180)*COS((U$3-$B35)*PI()/180),SIN((U$3-$B35)*PI()/180)*COS(U$2*PI()/180)))+360, 360)</f>
        <v>150.5813054704804</v>
      </c>
      <c r="V35" s="75">
        <f>MOD(DEGREES(ATAN2(COS(B34*PI()/180)*SIN(V$2*PI()/180)-SIN(B34*PI()/180)*COS(V$2*PI()/180)*COS((V$3-B35)*PI()/180),SIN((V$3-B35)*PI()/180)*COS(V$2*PI()/180)))+360, 360)</f>
        <v>174.30618969071372</v>
      </c>
      <c r="W35" s="4" t="e">
        <f>MOD(DEGREES(ATAN2(COS($B34*PI()/180)*SIN(W$2*PI()/180)-SIN($B34*PI()/180)*COS(W$2*PI()/180)*COS((W$3-$B35)*PI()/180),SIN((W$3-$B35)*PI()/180)*COS(W$2*PI()/180)))+360, 360)</f>
        <v>#REF!</v>
      </c>
      <c r="Y35" s="7"/>
    </row>
    <row r="36" spans="1:25" ht="18">
      <c r="A36" s="8" t="s">
        <v>22</v>
      </c>
      <c r="B36" s="68">
        <v>30.407588000000001</v>
      </c>
      <c r="C36" s="74">
        <f t="shared" ref="C36" si="207">ACOS( SIN($B36*PI()/180)*SIN(C$2*PI()/180) + COS($B36*PI()/180)*COS(C$2*PI()/180)*COS(C$3*PI()/180-$B37*PI()/180) ) * 3440</f>
        <v>1.4892561265475379</v>
      </c>
      <c r="D36" s="74">
        <f t="shared" ref="D36" si="208">ACOS( SIN($B36*PI()/180)*SIN(D$2*PI()/180) + COS($B36*PI()/180)*COS(D$2*PI()/180)*COS(D$3*PI()/180-$B37*PI()/180) ) * 3440</f>
        <v>2.2332858639172848</v>
      </c>
      <c r="E36" s="74">
        <f>ACOS( SIN($B36*PI()/180)*SIN(E$2*PI()/180) + COS($B36*PI()/180)*COS(E$2*PI()/180)*COS(E$3*PI()/180-$B37*PI()/180) ) * 3440</f>
        <v>2.757931401664262</v>
      </c>
      <c r="F36" s="74">
        <f>ACOS( SIN($B36*PI()/180)*SIN(F$2*PI()/180) + COS($B36*PI()/180)*COS(F$2*PI()/180)*COS(F$3*PI()/180-$B37*PI()/180) ) * 3440</f>
        <v>2.2068589447618159</v>
      </c>
      <c r="G36" s="74">
        <f t="shared" ref="G36" si="209">ACOS( SIN($B36*PI()/180)*SIN(G$2*PI()/180) + COS($B36*PI()/180)*COS(G$2*PI()/180)*COS(G$3*PI()/180-$B37*PI()/180) ) * 3440</f>
        <v>2.6064773520689322</v>
      </c>
      <c r="H36" s="74">
        <f>ACOS( SIN($B36*PI()/180)*SIN(H$2*PI()/180) + COS($B36*PI()/180)*COS(H$2*PI()/180)*COS(H$3*PI()/180-$B37*PI()/180) ) * 3440</f>
        <v>2.1835227091868603</v>
      </c>
      <c r="I36" s="74">
        <f t="shared" ref="I36" si="210">ACOS( SIN($B36*PI()/180)*SIN(I$2*PI()/180) + COS($B36*PI()/180)*COS(I$2*PI()/180)*COS(I$3*PI()/180-$B37*PI()/180) ) * 3440</f>
        <v>2.0203514584052584</v>
      </c>
      <c r="J36" s="74">
        <f t="shared" ref="J36:K36" si="211">ACOS( SIN($B36*PI()/180)*SIN(J$2*PI()/180) + COS($B36*PI()/180)*COS(J$2*PI()/180)*COS(J$3*PI()/180-$B37*PI()/180) ) * 3440</f>
        <v>1.9147019158877754</v>
      </c>
      <c r="K36" s="74">
        <f t="shared" si="211"/>
        <v>1.9573824949560858</v>
      </c>
      <c r="L36" s="74">
        <f t="shared" ref="L36:R36" si="212">ACOS( SIN($B36*PI()/180)*SIN(L$2*PI()/180) + COS($B36*PI()/180)*COS(L$2*PI()/180)*COS(L$3*PI()/180-$B37*PI()/180) ) * 3440</f>
        <v>1.721053228926106</v>
      </c>
      <c r="M36" s="74">
        <f t="shared" si="212"/>
        <v>1.715838246404644</v>
      </c>
      <c r="N36" s="74">
        <f t="shared" si="212"/>
        <v>1.7295766598998874</v>
      </c>
      <c r="O36" s="74">
        <f t="shared" si="212"/>
        <v>1.7198298114784549</v>
      </c>
      <c r="P36" s="74">
        <f t="shared" si="212"/>
        <v>0.9831496227551817</v>
      </c>
      <c r="Q36" s="74">
        <f>ACOS( SIN($B36*PI()/180)*SIN(Q$2*PI()/180) + COS($B36*PI()/180)*COS(Q$2*PI()/180)*COS(Q$3*PI()/180-$B37*PI()/180) ) * 3440</f>
        <v>0.83550995490909941</v>
      </c>
      <c r="R36" s="74">
        <f t="shared" si="212"/>
        <v>0.86058530475925821</v>
      </c>
      <c r="S36" s="78"/>
      <c r="T36" s="74">
        <f>ACOS( SIN($B36*PI()/180)*SIN(T$2*PI()/180) + COS($B36*PI()/180)*COS(T$2*PI()/180)*COS(T$3*PI()/180-$B37*PI()/180) ) * 3440</f>
        <v>3.9648073223119695E-2</v>
      </c>
      <c r="U36" s="74">
        <f t="shared" ref="U36" si="213">ACOS( SIN($B36*PI()/180)*SIN(U$2*PI()/180) + COS($B36*PI()/180)*COS(U$2*PI()/180)*COS(U$3*PI()/180-$B37*PI()/180) ) * 3440</f>
        <v>0.61912526174332072</v>
      </c>
      <c r="V36" s="74">
        <f>ACOS( SIN(B36*PI()/180)*SIN(V$2*PI()/180) + COS(B36*PI()/180)*COS(V$2*PI()/180)*COS(V$3*PI()/180-B37*PI()/180) ) * 3440</f>
        <v>0.52758183677667603</v>
      </c>
      <c r="W36" s="5" t="e">
        <f>ACOS( SIN($B36*PI()/180)*SIN(W$2*PI()/180) + COS($B36*PI()/180)*COS(W$2*PI()/180)*COS(W$3*PI()/180-$B37*PI()/180) ) * 3440</f>
        <v>#REF!</v>
      </c>
      <c r="Y36" s="10" t="str">
        <f>CONCATENATE("&lt;wpt lat=",CHAR(34),B36,CHAR(34)," lon=",CHAR(34),B37,CHAR(34),"&gt;&lt;type&gt;Mark&lt;/type&gt;&lt;name&gt;",A36,"&lt;/name&gt;&lt;/wpt&gt;")</f>
        <v>&lt;wpt lat="30.407588" lon="-97.908383"&gt;&lt;type&gt;Mark&lt;/type&gt;&lt;name&gt;5-Green&lt;/name&gt;&lt;/wpt&gt;</v>
      </c>
    </row>
    <row r="37" spans="1:25" ht="18">
      <c r="A37" s="8"/>
      <c r="B37" s="68">
        <v>-97.908383000000001</v>
      </c>
      <c r="C37" s="75">
        <f t="shared" ref="C37" si="214">MOD(DEGREES(ATAN2(COS($B36*PI()/180)*SIN(C$2*PI()/180)-SIN($B36*PI()/180)*COS(C$2*PI()/180)*COS((C$3-$B37)*PI()/180),SIN((C$3-$B37)*PI()/180)*COS(C$2*PI()/180)))+360, 360)</f>
        <v>266.38064412765584</v>
      </c>
      <c r="D37" s="75">
        <f t="shared" ref="D37" si="215">MOD(DEGREES(ATAN2(COS($B36*PI()/180)*SIN(D$2*PI()/180)-SIN($B36*PI()/180)*COS(D$2*PI()/180)*COS((D$3-$B37)*PI()/180),SIN((D$3-$B37)*PI()/180)*COS(D$2*PI()/180)))+360, 360)</f>
        <v>286.69121829969777</v>
      </c>
      <c r="E37" s="75">
        <f>MOD(DEGREES(ATAN2(COS($B36*PI()/180)*SIN(E$2*PI()/180)-SIN($B36*PI()/180)*COS(E$2*PI()/180)*COS((E$3-$B37)*PI()/180),SIN((E$3-$B37)*PI()/180)*COS(E$2*PI()/180)))+360, 360)</f>
        <v>292.21211416565893</v>
      </c>
      <c r="F37" s="75">
        <f>MOD(DEGREES(ATAN2(COS($B36*PI()/180)*SIN(F$2*PI()/180)-SIN($B36*PI()/180)*COS(F$2*PI()/180)*COS((F$3-$B37)*PI()/180),SIN((F$3-$B37)*PI()/180)*COS(F$2*PI()/180)))+360, 360)</f>
        <v>342.95105039948459</v>
      </c>
      <c r="G37" s="75">
        <f t="shared" ref="G37" si="216">MOD(DEGREES(ATAN2(COS($B36*PI()/180)*SIN(G$2*PI()/180)-SIN($B36*PI()/180)*COS(G$2*PI()/180)*COS((G$3-$B37)*PI()/180),SIN((G$3-$B37)*PI()/180)*COS(G$2*PI()/180)))+360, 360)</f>
        <v>313.47391948532055</v>
      </c>
      <c r="H37" s="75">
        <f>MOD(DEGREES(ATAN2(COS($B36*PI()/180)*SIN(H$2*PI()/180)-SIN($B36*PI()/180)*COS(H$2*PI()/180)*COS((H$3-$B37)*PI()/180),SIN((H$3-$B37)*PI()/180)*COS(H$2*PI()/180)))+360, 360)</f>
        <v>329.46227974845635</v>
      </c>
      <c r="I37" s="75">
        <f t="shared" ref="I37" si="217">MOD(DEGREES(ATAN2(COS($B36*PI()/180)*SIN(I$2*PI()/180)-SIN($B36*PI()/180)*COS(I$2*PI()/180)*COS((I$3-$B37)*PI()/180),SIN((I$3-$B37)*PI()/180)*COS(I$2*PI()/180)))+360, 360)</f>
        <v>337.93485760220432</v>
      </c>
      <c r="J37" s="75">
        <f t="shared" ref="J37:K37" si="218">MOD(DEGREES(ATAN2(COS($B36*PI()/180)*SIN(J$2*PI()/180)-SIN($B36*PI()/180)*COS(J$2*PI()/180)*COS((J$3-$B37)*PI()/180),SIN((J$3-$B37)*PI()/180)*COS(J$2*PI()/180)))+360, 360)</f>
        <v>340.4408627117096</v>
      </c>
      <c r="K37" s="75">
        <f t="shared" si="218"/>
        <v>334.73451797020942</v>
      </c>
      <c r="L37" s="75">
        <f t="shared" ref="L37:R37" si="219">MOD(DEGREES(ATAN2(COS($B36*PI()/180)*SIN(L$2*PI()/180)-SIN($B36*PI()/180)*COS(L$2*PI()/180)*COS((L$3-$B37)*PI()/180),SIN((L$3-$B37)*PI()/180)*COS(L$2*PI()/180)))+360, 360)</f>
        <v>338.44415140985916</v>
      </c>
      <c r="M37" s="75">
        <f t="shared" si="219"/>
        <v>338.9784302903422</v>
      </c>
      <c r="N37" s="75">
        <f t="shared" si="219"/>
        <v>338.76557854547326</v>
      </c>
      <c r="O37" s="75">
        <f t="shared" si="219"/>
        <v>338.86691612786285</v>
      </c>
      <c r="P37" s="75">
        <f t="shared" si="219"/>
        <v>23.010240325622135</v>
      </c>
      <c r="Q37" s="75">
        <f>MOD(DEGREES(ATAN2(COS($B36*PI()/180)*SIN(Q$2*PI()/180)-SIN($B36*PI()/180)*COS(Q$2*PI()/180)*COS((Q$3-$B37)*PI()/180),SIN((Q$3-$B37)*PI()/180)*COS(Q$2*PI()/180)))+360, 360)</f>
        <v>333.32753651020641</v>
      </c>
      <c r="R37" s="75">
        <f t="shared" si="219"/>
        <v>10.292688354727375</v>
      </c>
      <c r="S37" s="76"/>
      <c r="T37" s="75">
        <f>MOD(DEGREES(ATAN2(COS($B36*PI()/180)*SIN(T$2*PI()/180)-SIN($B36*PI()/180)*COS(T$2*PI()/180)*COS((T$3-$B37)*PI()/180),SIN((T$3-$B37)*PI()/180)*COS(T$2*PI()/180)))+360, 360)</f>
        <v>131.66535213549992</v>
      </c>
      <c r="U37" s="75">
        <f t="shared" ref="U37" si="220">MOD(DEGREES(ATAN2(COS($B36*PI()/180)*SIN(U$2*PI()/180)-SIN($B36*PI()/180)*COS(U$2*PI()/180)*COS((U$3-$B37)*PI()/180),SIN((U$3-$B37)*PI()/180)*COS(U$2*PI()/180)))+360, 360)</f>
        <v>87.94073094419673</v>
      </c>
      <c r="V37" s="75">
        <f>MOD(DEGREES(ATAN2(COS(B36*PI()/180)*SIN(V$2*PI()/180)-SIN(B36*PI()/180)*COS(V$2*PI()/180)*COS((V$3-B37)*PI()/180),SIN((V$3-B37)*PI()/180)*COS(V$2*PI()/180)))+360, 360)</f>
        <v>147.60667048202805</v>
      </c>
      <c r="W37" s="4" t="e">
        <f>MOD(DEGREES(ATAN2(COS($B36*PI()/180)*SIN(W$2*PI()/180)-SIN($B36*PI()/180)*COS(W$2*PI()/180)*COS((W$3-$B37)*PI()/180),SIN((W$3-$B37)*PI()/180)*COS(W$2*PI()/180)))+360, 360)</f>
        <v>#REF!</v>
      </c>
      <c r="Y37" s="6"/>
    </row>
    <row r="38" spans="1:25" ht="18" hidden="1" outlineLevel="1">
      <c r="A38" s="8" t="s">
        <v>1</v>
      </c>
      <c r="B38" s="2">
        <v>30.407149</v>
      </c>
      <c r="C38" s="74">
        <f t="shared" ref="C38" si="221">ACOS( SIN($B38*PI()/180)*SIN(C$2*PI()/180) + COS($B38*PI()/180)*COS(C$2*PI()/180)*COS(C$3*PI()/180-$B39*PI()/180) ) * 3440</f>
        <v>1.5174134712467868</v>
      </c>
      <c r="D38" s="74">
        <f t="shared" ref="D38" si="222">ACOS( SIN($B38*PI()/180)*SIN(D$2*PI()/180) + COS($B38*PI()/180)*COS(D$2*PI()/180)*COS(D$3*PI()/180-$B39*PI()/180) ) * 3440</f>
        <v>2.2692885171585786</v>
      </c>
      <c r="E38" s="73"/>
      <c r="F38" s="82">
        <f>ACOS( SIN($B38*PI()/180)*SIN(F$2*PI()/180) + COS($B38*PI()/180)*COS(F$2*PI()/180)*COS(F$3*PI()/180-$B39*PI()/180) ) * 3440</f>
        <v>2.2408363167946455</v>
      </c>
      <c r="G38" s="82">
        <f t="shared" ref="G38" si="223">ACOS( SIN($B38*PI()/180)*SIN(G$2*PI()/180) + COS($B38*PI()/180)*COS(G$2*PI()/180)*COS(G$3*PI()/180-$B39*PI()/180) ) * 3440</f>
        <v>2.646105960521421</v>
      </c>
      <c r="H38" s="82">
        <f>ACOS( SIN($B38*PI()/180)*SIN(H$2*PI()/180) + COS($B38*PI()/180)*COS(H$2*PI()/180)*COS(H$3*PI()/180-$B39*PI()/180) ) * 3440</f>
        <v>2.2213065012450173</v>
      </c>
      <c r="I38" s="82">
        <f t="shared" ref="I38" si="224">ACOS( SIN($B38*PI()/180)*SIN(I$2*PI()/180) + COS($B38*PI()/180)*COS(I$2*PI()/180)*COS(I$3*PI()/180-$B39*PI()/180) ) * 3440</f>
        <v>2.05597964190952</v>
      </c>
      <c r="J38" s="82">
        <f t="shared" ref="J38" si="225">ACOS( SIN($B38*PI()/180)*SIN(J$2*PI()/180) + COS($B38*PI()/180)*COS(J$2*PI()/180)*COS(J$3*PI()/180-$B39*PI()/180) ) * 3440</f>
        <v>1.9495473641386951</v>
      </c>
      <c r="K38" s="83" t="s">
        <v>19</v>
      </c>
      <c r="L38" s="82">
        <f t="shared" ref="L38:S38" si="226">ACOS( SIN($B38*PI()/180)*SIN(L$2*PI()/180) + COS($B38*PI()/180)*COS(L$2*PI()/180)*COS(L$3*PI()/180-$B39*PI()/180) ) * 3440</f>
        <v>1.7565399749266497</v>
      </c>
      <c r="M38" s="82">
        <f t="shared" si="226"/>
        <v>1.7511605511751682</v>
      </c>
      <c r="N38" s="82">
        <f t="shared" si="226"/>
        <v>1.7649642219486239</v>
      </c>
      <c r="O38" s="82">
        <f t="shared" si="226"/>
        <v>1.755186529718209</v>
      </c>
      <c r="P38" s="82">
        <f t="shared" si="226"/>
        <v>0.99654014617788889</v>
      </c>
      <c r="Q38" s="82"/>
      <c r="R38" s="82">
        <f t="shared" si="226"/>
        <v>0.88187612853678488</v>
      </c>
      <c r="S38" s="82">
        <f t="shared" si="226"/>
        <v>3.9648073223119695E-2</v>
      </c>
      <c r="T38" s="76"/>
      <c r="U38" s="82">
        <f t="shared" ref="U38" si="227">ACOS( SIN($B38*PI()/180)*SIN(U$2*PI()/180) + COS($B38*PI()/180)*COS(U$2*PI()/180)*COS(U$3*PI()/180-$B39*PI()/180) ) * 3440</f>
        <v>0.59110837857641485</v>
      </c>
      <c r="V38" s="82">
        <f>ACOS( SIN(B38*PI()/180)*SIN(V$2*PI()/180) + COS(B38*PI()/180)*COS(V$2*PI()/180)*COS(V$3*PI()/180-B39*PI()/180) ) * 3440</f>
        <v>0.48957961916133996</v>
      </c>
      <c r="W38" s="5" t="e">
        <f>ACOS( SIN($B38*PI()/180)*SIN(W$2*PI()/180) + COS($B38*PI()/180)*COS(W$2*PI()/180)*COS(W$3*PI()/180-$B39*PI()/180) ) * 3440</f>
        <v>#REF!</v>
      </c>
      <c r="Y38" s="6"/>
    </row>
    <row r="39" spans="1:25" ht="18" hidden="1" outlineLevel="1">
      <c r="A39" s="8"/>
      <c r="B39" s="2">
        <v>-97.907810999999995</v>
      </c>
      <c r="C39" s="75">
        <f t="shared" ref="C39" si="228">MOD(DEGREES(ATAN2(COS($B38*PI()/180)*SIN(C$2*PI()/180)-SIN($B38*PI()/180)*COS(C$2*PI()/180)*COS((C$3-$B39)*PI()/180),SIN((C$3-$B39)*PI()/180)*COS(C$2*PI()/180)))+360, 360)</f>
        <v>267.44482669739199</v>
      </c>
      <c r="D39" s="75">
        <f t="shared" ref="D39" si="229">MOD(DEGREES(ATAN2(COS($B38*PI()/180)*SIN(D$2*PI()/180)-SIN($B38*PI()/180)*COS(D$2*PI()/180)*COS((D$3-$B39)*PI()/180),SIN((D$3-$B39)*PI()/180)*COS(D$2*PI()/180)))+360, 360)</f>
        <v>287.11416312801049</v>
      </c>
      <c r="E39" s="73"/>
      <c r="F39" s="75">
        <f>MOD(DEGREES(ATAN2(COS($B38*PI()/180)*SIN(F$2*PI()/180)-SIN($B38*PI()/180)*COS(F$2*PI()/180)*COS((F$3-$B39)*PI()/180),SIN((F$3-$B39)*PI()/180)*COS(F$2*PI()/180)))+360, 360)</f>
        <v>342.42488193009751</v>
      </c>
      <c r="G39" s="75">
        <f t="shared" ref="G39" si="230">MOD(DEGREES(ATAN2(COS($B38*PI()/180)*SIN(G$2*PI()/180)-SIN($B38*PI()/180)*COS(G$2*PI()/180)*COS((G$3-$B39)*PI()/180),SIN((G$3-$B39)*PI()/180)*COS(G$2*PI()/180)))+360, 360)</f>
        <v>313.44711474288454</v>
      </c>
      <c r="H39" s="75">
        <f>MOD(DEGREES(ATAN2(COS($B38*PI()/180)*SIN(H$2*PI()/180)-SIN($B38*PI()/180)*COS(H$2*PI()/180)*COS((H$3-$B39)*PI()/180),SIN((H$3-$B39)*PI()/180)*COS(H$2*PI()/180)))+360, 360)</f>
        <v>329.14999411068305</v>
      </c>
      <c r="I39" s="75">
        <f t="shared" ref="I39" si="231">MOD(DEGREES(ATAN2(COS($B38*PI()/180)*SIN(I$2*PI()/180)-SIN($B38*PI()/180)*COS(I$2*PI()/180)*COS((I$3-$B39)*PI()/180),SIN((I$3-$B39)*PI()/180)*COS(I$2*PI()/180)))+360, 360)</f>
        <v>337.44611594539805</v>
      </c>
      <c r="J39" s="75">
        <f t="shared" ref="J39" si="232">MOD(DEGREES(ATAN2(COS($B38*PI()/180)*SIN(J$2*PI()/180)-SIN($B38*PI()/180)*COS(J$2*PI()/180)*COS((J$3-$B39)*PI()/180),SIN((J$3-$B39)*PI()/180)*COS(J$2*PI()/180)))+360, 360)</f>
        <v>339.88022705594761</v>
      </c>
      <c r="K39" s="80" t="s">
        <v>20</v>
      </c>
      <c r="L39" s="75">
        <f t="shared" ref="L39:S39" si="233">MOD(DEGREES(ATAN2(COS($B38*PI()/180)*SIN(L$2*PI()/180)-SIN($B38*PI()/180)*COS(L$2*PI()/180)*COS((L$3-$B39)*PI()/180),SIN((L$3-$B39)*PI()/180)*COS(L$2*PI()/180)))+360, 360)</f>
        <v>337.86175523114207</v>
      </c>
      <c r="M39" s="75">
        <f t="shared" si="233"/>
        <v>338.38346979417594</v>
      </c>
      <c r="N39" s="75">
        <f t="shared" si="233"/>
        <v>338.17952633108371</v>
      </c>
      <c r="O39" s="75">
        <f t="shared" si="233"/>
        <v>338.27556045172082</v>
      </c>
      <c r="P39" s="75">
        <f t="shared" si="233"/>
        <v>20.850229518284038</v>
      </c>
      <c r="Q39" s="75"/>
      <c r="R39" s="75">
        <f t="shared" si="233"/>
        <v>8.0930952191478696</v>
      </c>
      <c r="S39" s="75">
        <f t="shared" si="233"/>
        <v>311.66564165038221</v>
      </c>
      <c r="T39" s="76"/>
      <c r="U39" s="75">
        <f t="shared" ref="U39" si="234">MOD(DEGREES(ATAN2(COS($B38*PI()/180)*SIN(U$2*PI()/180)-SIN($B38*PI()/180)*COS(U$2*PI()/180)*COS((U$3-$B39)*PI()/180),SIN((U$3-$B39)*PI()/180)*COS(U$2*PI()/180)))+360, 360)</f>
        <v>85.283769702769177</v>
      </c>
      <c r="V39" s="75">
        <f>MOD(DEGREES(ATAN2(COS(B38*PI()/180)*SIN(V$2*PI()/180)-SIN(B38*PI()/180)*COS(V$2*PI()/180)*COS((V$3-B39)*PI()/180),SIN((V$3-B39)*PI()/180)*COS(V$2*PI()/180)))+360, 360)</f>
        <v>148.88146331270104</v>
      </c>
      <c r="W39" s="4" t="e">
        <f>MOD(DEGREES(ATAN2(COS($B38*PI()/180)*SIN(W$2*PI()/180)-SIN($B38*PI()/180)*COS(W$2*PI()/180)*COS((W$3-$B39)*PI()/180),SIN((W$3-$B39)*PI()/180)*COS(W$2*PI()/180)))+360, 360)</f>
        <v>#REF!</v>
      </c>
      <c r="Y39" s="6"/>
    </row>
    <row r="40" spans="1:25" ht="18" hidden="1" outlineLevel="1" collapsed="1">
      <c r="A40" s="31" t="s">
        <v>44</v>
      </c>
      <c r="B40" s="2">
        <v>30.407958000000001</v>
      </c>
      <c r="C40" s="74">
        <f t="shared" ref="C40" si="235">ACOS( SIN($B40*PI()/180)*SIN(C$2*PI()/180) + COS($B40*PI()/180)*COS(C$2*PI()/180)*COS(C$3*PI()/180-$B41*PI()/180) ) * 3440</f>
        <v>2.1082192773646646</v>
      </c>
      <c r="D40" s="74">
        <f t="shared" ref="D40" si="236">ACOS( SIN($B40*PI()/180)*SIN(D$2*PI()/180) + COS($B40*PI()/180)*COS(D$2*PI()/180)*COS(D$3*PI()/180-$B41*PI()/180) ) * 3440</f>
        <v>2.8265675246578326</v>
      </c>
      <c r="E40" s="74">
        <f>ACOS( SIN($B40*PI()/180)*SIN(E$2*PI()/180) + COS($B40*PI()/180)*COS(E$2*PI()/180)*COS(E$3*PI()/180-$B41*PI()/180) ) * 3440</f>
        <v>3.3320646007656052</v>
      </c>
      <c r="F40" s="74">
        <f>ACOS( SIN($B40*PI()/180)*SIN(F$2*PI()/180) + COS($B40*PI()/180)*COS(F$2*PI()/180)*COS(F$3*PI()/180-$B41*PI()/180) ) * 3440</f>
        <v>2.4413781768028286</v>
      </c>
      <c r="G40" s="74">
        <f t="shared" ref="G40:V40" si="237">ACOS( SIN($B40*PI()/180)*SIN(G$2*PI()/180) + COS($B40*PI()/180)*COS(G$2*PI()/180)*COS(G$3*PI()/180-$B41*PI()/180) ) * 3440</f>
        <v>3.0721118806327041</v>
      </c>
      <c r="H40" s="74">
        <f t="shared" si="237"/>
        <v>2.5377767511432836</v>
      </c>
      <c r="I40" s="74">
        <f t="shared" si="237"/>
        <v>2.3067312933678963</v>
      </c>
      <c r="J40" s="74">
        <f t="shared" si="237"/>
        <v>2.1822767549404709</v>
      </c>
      <c r="K40" s="74">
        <f t="shared" si="237"/>
        <v>2.2737002077332491</v>
      </c>
      <c r="L40" s="74">
        <f t="shared" si="237"/>
        <v>2.0140989295304657</v>
      </c>
      <c r="M40" s="74">
        <f t="shared" si="237"/>
        <v>2.0044473902743398</v>
      </c>
      <c r="N40" s="74">
        <f t="shared" si="237"/>
        <v>2.0194532165729129</v>
      </c>
      <c r="O40" s="74">
        <f t="shared" si="237"/>
        <v>2.0092405617834075</v>
      </c>
      <c r="P40" s="74">
        <f t="shared" si="237"/>
        <v>0.913275294124265</v>
      </c>
      <c r="Q40" s="74">
        <f>ACOS( SIN($B40*PI()/180)*SIN(Q$2*PI()/180) + COS($B40*PI()/180)*COS(Q$2*PI()/180)*COS(Q$3*PI()/180-$B41*PI()/180) ) * 3440</f>
        <v>1.2297485349811765</v>
      </c>
      <c r="R40" s="74">
        <f t="shared" si="237"/>
        <v>0.94655671289222809</v>
      </c>
      <c r="S40" s="74">
        <f t="shared" si="237"/>
        <v>0.61912526174332072</v>
      </c>
      <c r="T40" s="74">
        <f>ACOS( SIN($B40*PI()/180)*SIN(T$2*PI()/180) + COS($B40*PI()/180)*COS(T$2*PI()/180)*COS(T$3*PI()/180-$B41*PI()/180) ) * 3440</f>
        <v>0.59110837857641485</v>
      </c>
      <c r="U40" s="78"/>
      <c r="V40" s="74">
        <f t="shared" si="237"/>
        <v>0.5759569408246179</v>
      </c>
      <c r="W40" s="4"/>
      <c r="Y40" s="6"/>
    </row>
    <row r="41" spans="1:25" ht="18" hidden="1" outlineLevel="1">
      <c r="A41" s="8"/>
      <c r="B41" s="2">
        <v>-97.896433999999999</v>
      </c>
      <c r="C41" s="75">
        <f t="shared" ref="C41" si="238">MOD(DEGREES(ATAN2(COS($B40*PI()/180)*SIN(C$2*PI()/180)-SIN($B40*PI()/180)*COS(C$2*PI()/180)*COS((C$3-$B41)*PI()/180),SIN((C$3-$B41)*PI()/180)*COS(C$2*PI()/180)))+360, 360)</f>
        <v>266.84479438797462</v>
      </c>
      <c r="D41" s="75">
        <f t="shared" ref="D41" si="239">MOD(DEGREES(ATAN2(COS($B40*PI()/180)*SIN(D$2*PI()/180)-SIN($B40*PI()/180)*COS(D$2*PI()/180)*COS((D$3-$B41)*PI()/180),SIN((D$3-$B41)*PI()/180)*COS(D$2*PI()/180)))+360, 360)</f>
        <v>282.65977789550664</v>
      </c>
      <c r="E41" s="75">
        <f>MOD(DEGREES(ATAN2(COS($B40*PI()/180)*SIN(E$2*PI()/180)-SIN($B40*PI()/180)*COS(E$2*PI()/180)*COS((E$3-$B41)*PI()/180),SIN((E$3-$B41)*PI()/180)*COS(E$2*PI()/180)))+360, 360)</f>
        <v>287.83774909029705</v>
      </c>
      <c r="F41" s="75">
        <f>MOD(DEGREES(ATAN2(COS($B40*PI()/180)*SIN(F$2*PI()/180)-SIN($B40*PI()/180)*COS(F$2*PI()/180)*COS((F$3-$B41)*PI()/180),SIN((F$3-$B41)*PI()/180)*COS(F$2*PI()/180)))+360, 360)</f>
        <v>328.77719653706208</v>
      </c>
      <c r="G41" s="75">
        <f t="shared" ref="G41:V41" si="240">MOD(DEGREES(ATAN2(COS($B40*PI()/180)*SIN(G$2*PI()/180)-SIN($B40*PI()/180)*COS(G$2*PI()/180)*COS((G$3-$B41)*PI()/180),SIN((G$3-$B41)*PI()/180)*COS(G$2*PI()/180)))+360, 360)</f>
        <v>305.21079792135686</v>
      </c>
      <c r="H41" s="75">
        <f t="shared" si="240"/>
        <v>317.08546699864775</v>
      </c>
      <c r="I41" s="75">
        <f t="shared" si="240"/>
        <v>323.33296445682561</v>
      </c>
      <c r="J41" s="75">
        <f t="shared" si="240"/>
        <v>324.74839552292337</v>
      </c>
      <c r="K41" s="75">
        <f t="shared" si="240"/>
        <v>320.24722074377951</v>
      </c>
      <c r="L41" s="75">
        <f t="shared" si="240"/>
        <v>321.60601274540369</v>
      </c>
      <c r="M41" s="75">
        <f t="shared" si="240"/>
        <v>321.9999255310492</v>
      </c>
      <c r="N41" s="75">
        <f t="shared" si="240"/>
        <v>321.93934137330893</v>
      </c>
      <c r="O41" s="75">
        <f t="shared" si="240"/>
        <v>321.94185961342208</v>
      </c>
      <c r="P41" s="75">
        <f t="shared" si="240"/>
        <v>345.13308658640977</v>
      </c>
      <c r="Q41" s="75">
        <f>MOD(DEGREES(ATAN2(COS($B40*PI()/180)*SIN(Q$2*PI()/180)-SIN($B40*PI()/180)*COS(Q$2*PI()/180)*COS((Q$3-$B41)*PI()/180),SIN((Q$3-$B41)*PI()/180)*COS(Q$2*PI()/180)))+360, 360)</f>
        <v>306.09396669543537</v>
      </c>
      <c r="R41" s="75">
        <f t="shared" si="240"/>
        <v>330.58585115132126</v>
      </c>
      <c r="S41" s="75">
        <f t="shared" si="240"/>
        <v>267.94677893980014</v>
      </c>
      <c r="T41" s="75">
        <f>MOD(DEGREES(ATAN2(COS($B40*PI()/180)*SIN(T$2*PI()/180)-SIN($B40*PI()/180)*COS(T$2*PI()/180)*COS((T$3-$B41)*PI()/180),SIN((T$3-$B41)*PI()/180)*COS(T$2*PI()/180)))+360, 360)</f>
        <v>265.28952814254217</v>
      </c>
      <c r="U41" s="76"/>
      <c r="V41" s="75">
        <f t="shared" si="240"/>
        <v>215.70484587707949</v>
      </c>
      <c r="W41" s="4"/>
      <c r="Y41" s="6"/>
    </row>
    <row r="42" spans="1:25" ht="18" collapsed="1">
      <c r="A42" s="8" t="s">
        <v>30</v>
      </c>
      <c r="B42" s="68">
        <v>30.400168000000001</v>
      </c>
      <c r="C42" s="74">
        <f t="shared" ref="C42" si="241">ACOS( SIN($B42*PI()/180)*SIN(C$2*PI()/180) + COS($B42*PI()/180)*COS(C$2*PI()/180)*COS(C$3*PI()/180-$B43*PI()/180) ) * 3440</f>
        <v>1.8035057123077358</v>
      </c>
      <c r="D42" s="74">
        <f t="shared" ref="D42" si="242">ACOS( SIN($B42*PI()/180)*SIN(D$2*PI()/180) + COS($B42*PI()/180)*COS(D$2*PI()/180)*COS(D$3*PI()/180-$B43*PI()/180) ) * 3440</f>
        <v>2.6545521948220241</v>
      </c>
      <c r="E42" s="74">
        <f>ACOS( SIN($B42*PI()/180)*SIN(E$2*PI()/180) + COS($B42*PI()/180)*COS(E$2*PI()/180)*COS(E$3*PI()/180-$B43*PI()/180) ) * 3440</f>
        <v>3.2026186951813962</v>
      </c>
      <c r="F42" s="74">
        <f>ACOS( SIN($B42*PI()/180)*SIN(F$2*PI()/180) + COS($B42*PI()/180)*COS(F$2*PI()/180)*COS(F$3*PI()/180-$B43*PI()/180) ) * 3440</f>
        <v>2.7192201603923749</v>
      </c>
      <c r="G42" s="74">
        <f t="shared" ref="G42" si="243">ACOS( SIN($B42*PI()/180)*SIN(G$2*PI()/180) + COS($B42*PI()/180)*COS(G$2*PI()/180)*COS(G$3*PI()/180-$B43*PI()/180) ) * 3440</f>
        <v>3.1207505165922989</v>
      </c>
      <c r="H42" s="74">
        <f>ACOS( SIN($B42*PI()/180)*SIN(H$2*PI()/180) + COS($B42*PI()/180)*COS(H$2*PI()/180)*COS(H$3*PI()/180-$B43*PI()/180) ) * 3440</f>
        <v>2.7108817144775799</v>
      </c>
      <c r="I42" s="74">
        <f t="shared" ref="I42" si="244">ACOS( SIN($B42*PI()/180)*SIN(I$2*PI()/180) + COS($B42*PI()/180)*COS(I$2*PI()/180)*COS(I$3*PI()/180-$B43*PI()/180) ) * 3440</f>
        <v>2.5411458846233614</v>
      </c>
      <c r="J42" s="74">
        <f t="shared" ref="J42:K42" si="245">ACOS( SIN($B42*PI()/180)*SIN(J$2*PI()/180) + COS($B42*PI()/180)*COS(J$2*PI()/180)*COS(J$3*PI()/180-$B43*PI()/180) ) * 3440</f>
        <v>2.4319284767639537</v>
      </c>
      <c r="K42" s="74">
        <f t="shared" si="245"/>
        <v>2.4817506163984682</v>
      </c>
      <c r="L42" s="74">
        <f t="shared" ref="L42:U42" si="246">ACOS( SIN($B42*PI()/180)*SIN(L$2*PI()/180) + COS($B42*PI()/180)*COS(L$2*PI()/180)*COS(L$3*PI()/180-$B43*PI()/180) ) * 3440</f>
        <v>2.2414215262990034</v>
      </c>
      <c r="M42" s="74">
        <f t="shared" si="246"/>
        <v>2.2354845106893251</v>
      </c>
      <c r="N42" s="74">
        <f t="shared" si="246"/>
        <v>2.2495025374291977</v>
      </c>
      <c r="O42" s="74">
        <f t="shared" si="246"/>
        <v>2.2396264865399829</v>
      </c>
      <c r="P42" s="74">
        <f t="shared" si="246"/>
        <v>1.3542320536182828</v>
      </c>
      <c r="Q42" s="74">
        <f>ACOS( SIN($B42*PI()/180)*SIN(Q$2*PI()/180) + COS($B42*PI()/180)*COS(Q$2*PI()/180)*COS(Q$3*PI()/180-$B43*PI()/180) ) * 3440</f>
        <v>1.3614801789266906</v>
      </c>
      <c r="R42" s="74">
        <f t="shared" si="246"/>
        <v>1.2986320727418565</v>
      </c>
      <c r="S42" s="74">
        <f t="shared" si="246"/>
        <v>0.52758183677667603</v>
      </c>
      <c r="T42" s="74">
        <f t="shared" si="246"/>
        <v>0.48957961916133996</v>
      </c>
      <c r="U42" s="74">
        <f t="shared" si="246"/>
        <v>0.5759569408246179</v>
      </c>
      <c r="V42" s="78"/>
      <c r="W42" s="5" t="e">
        <f t="shared" ref="W42" si="247">ACOS( SIN($B42*PI()/180)*SIN(W$2*PI()/180) + COS($B42*PI()/180)*COS(W$2*PI()/180)*COS(W$3*PI()/180-$B43*PI()/180) ) * 3440</f>
        <v>#REF!</v>
      </c>
      <c r="Y42" s="10" t="str">
        <f>CONCATENATE("&lt;wpt lat=",CHAR(34),B42,CHAR(34)," lon=",CHAR(34),B43,CHAR(34),"&gt;&lt;type&gt;Mark&lt;/type&gt;&lt;name&gt;",A42,"&lt;/name&gt;&lt;/wpt&gt;")</f>
        <v>&lt;wpt lat="30.400168" lon="-97.902925"&gt;&lt;type&gt;Mark&lt;/type&gt;&lt;name&gt;4-Red&lt;/name&gt;&lt;/wpt&gt;</v>
      </c>
    </row>
    <row r="43" spans="1:25" ht="18">
      <c r="A43" s="8"/>
      <c r="B43" s="68">
        <v>-97.902924999999996</v>
      </c>
      <c r="C43" s="75">
        <f t="shared" ref="C43:D43" si="248">MOD(DEGREES(ATAN2(COS($B42*PI()/180)*SIN(C$2*PI()/180)-SIN($B42*PI()/180)*COS(C$2*PI()/180)*COS((C$3-$B43)*PI()/180),SIN((C$3-$B43)*PI()/180)*COS(C$2*PI()/180)))+360, 360)</f>
        <v>281.24062126118201</v>
      </c>
      <c r="D43" s="75">
        <f t="shared" si="248"/>
        <v>294.17326129739246</v>
      </c>
      <c r="E43" s="75">
        <f>MOD(DEGREES(ATAN2(COS($B42*PI()/180)*SIN(E$2*PI()/180)-SIN($B42*PI()/180)*COS(E$2*PI()/180)*COS((E$3-$B43)*PI()/180),SIN((E$3-$B43)*PI()/180)*COS(E$2*PI()/180)))+360, 360)</f>
        <v>297.6900722769085</v>
      </c>
      <c r="F43" s="75">
        <f>MOD(DEGREES(ATAN2(COS($B42*PI()/180)*SIN(F$2*PI()/180)-SIN($B42*PI()/180)*COS(F$2*PI()/180)*COS((F$3-$B43)*PI()/180),SIN((F$3-$B43)*PI()/180)*COS(F$2*PI()/180)))+360, 360)</f>
        <v>340.01086978634743</v>
      </c>
      <c r="G43" s="75">
        <f t="shared" ref="G43" si="249">MOD(DEGREES(ATAN2(COS($B42*PI()/180)*SIN(G$2*PI()/180)-SIN($B42*PI()/180)*COS(G$2*PI()/180)*COS((G$3-$B43)*PI()/180),SIN((G$3-$B43)*PI()/180)*COS(G$2*PI()/180)))+360, 360)</f>
        <v>315.84242660426094</v>
      </c>
      <c r="H43" s="75">
        <f>MOD(DEGREES(ATAN2(COS($B42*PI()/180)*SIN(H$2*PI()/180)-SIN($B42*PI()/180)*COS(H$2*PI()/180)*COS((H$3-$B43)*PI()/180),SIN((H$3-$B43)*PI()/180)*COS(H$2*PI()/180)))+360, 360)</f>
        <v>329.10397093440713</v>
      </c>
      <c r="I43" s="75">
        <f t="shared" ref="I43" si="250">MOD(DEGREES(ATAN2(COS($B42*PI()/180)*SIN(I$2*PI()/180)-SIN($B42*PI()/180)*COS(I$2*PI()/180)*COS((I$3-$B43)*PI()/180),SIN((I$3-$B43)*PI()/180)*COS(I$2*PI()/180)))+360, 360)</f>
        <v>335.80442723196882</v>
      </c>
      <c r="J43" s="75">
        <f t="shared" ref="J43:K43" si="251">MOD(DEGREES(ATAN2(COS($B42*PI()/180)*SIN(J$2*PI()/180)-SIN($B42*PI()/180)*COS(J$2*PI()/180)*COS((J$3-$B43)*PI()/180),SIN((J$3-$B43)*PI()/180)*COS(J$2*PI()/180)))+360, 360)</f>
        <v>337.68153489168895</v>
      </c>
      <c r="K43" s="75">
        <f t="shared" si="251"/>
        <v>333.22574030737655</v>
      </c>
      <c r="L43" s="75">
        <f t="shared" ref="L43:U43" si="252">MOD(DEGREES(ATAN2(COS($B42*PI()/180)*SIN(L$2*PI()/180)-SIN($B42*PI()/180)*COS(L$2*PI()/180)*COS((L$3-$B43)*PI()/180),SIN((L$3-$B43)*PI()/180)*COS(L$2*PI()/180)))+360, 360)</f>
        <v>335.91036200379551</v>
      </c>
      <c r="M43" s="75">
        <f t="shared" si="252"/>
        <v>336.31404147781012</v>
      </c>
      <c r="N43" s="75">
        <f t="shared" si="252"/>
        <v>336.16683259528139</v>
      </c>
      <c r="O43" s="75">
        <f t="shared" si="252"/>
        <v>336.23324944022488</v>
      </c>
      <c r="P43" s="75">
        <f t="shared" si="252"/>
        <v>4.3082651158097178</v>
      </c>
      <c r="Q43" s="75">
        <f>MOD(DEGREES(ATAN2(COS($B42*PI()/180)*SIN(Q$2*PI()/180)-SIN($B42*PI()/180)*COS(Q$2*PI()/180)*COS((Q$3-$B43)*PI()/180),SIN((Q$3-$B43)*PI()/180)*COS(Q$2*PI()/180)))+360, 360)</f>
        <v>331.11655946281513</v>
      </c>
      <c r="R43" s="75">
        <f t="shared" si="252"/>
        <v>354.30744911206699</v>
      </c>
      <c r="S43" s="75">
        <f t="shared" si="252"/>
        <v>327.60943273292753</v>
      </c>
      <c r="T43" s="75">
        <f t="shared" si="252"/>
        <v>328.88393606277367</v>
      </c>
      <c r="U43" s="75">
        <f t="shared" si="252"/>
        <v>35.701560814910522</v>
      </c>
      <c r="V43" s="76"/>
      <c r="W43" s="4" t="e">
        <f t="shared" ref="W43" si="253">MOD(DEGREES(ATAN2(COS($B42*PI()/180)*SIN(W$2*PI()/180)-SIN($B42*PI()/180)*COS(W$2*PI()/180)*COS((W$3-$B43)*PI()/180),SIN((W$3-$B43)*PI()/180)*COS(W$2*PI()/180)))+360, 360)</f>
        <v>#REF!</v>
      </c>
      <c r="Y43" s="6"/>
    </row>
    <row r="44" spans="1:25" ht="16" thickBot="1">
      <c r="A44" s="1" t="s">
        <v>208</v>
      </c>
    </row>
    <row r="45" spans="1:25" ht="16" outlineLevel="1" thickTop="1">
      <c r="A45" s="70" t="str">
        <f>'2018 Course Card'!F2</f>
        <v xml:space="preserve">Wind 0-040 </v>
      </c>
      <c r="B45" s="45">
        <f>'2018 Course Card'!I2</f>
        <v>30.415112000000001</v>
      </c>
      <c r="C45" s="45"/>
      <c r="D45" s="45"/>
      <c r="E45"/>
      <c r="F45" s="42">
        <f>ACOS( SIN($B45*PI()/180)*SIN(F$2*PI()/180) + COS($B45*PI()/180)*COS(F$2*PI()/180)*COS(F$3*PI()/180-$B46*PI()/180) ) * 3440</f>
        <v>1.812231527118886</v>
      </c>
      <c r="K45" s="43"/>
      <c r="L45" s="42">
        <f t="shared" ref="L45" si="254">ACOS( SIN($B45*PI()/180)*SIN(L$2*PI()/180) + COS($B45*PI()/180)*COS(L$2*PI()/180)*COS(L$3*PI()/180-$B46*PI()/180) ) * 3440</f>
        <v>1.3540859544207429</v>
      </c>
      <c r="P45" s="92">
        <f>ACOS( SIN($B45*PI()/180)*SIN(P$2*PI()/180) + COS($B45*PI()/180)*COS(P$2*PI()/180)*COS(P$3*PI()/180-$B46*PI()/180) ) * 3440</f>
        <v>0.54352647112011709</v>
      </c>
      <c r="Q45" s="12"/>
      <c r="R45" s="42">
        <f t="shared" ref="R45" si="255">ACOS( SIN($B45*PI()/180)*SIN(R$2*PI()/180) + COS($B45*PI()/180)*COS(R$2*PI()/180)*COS(R$3*PI()/180-$B46*PI()/180) ) * 3440</f>
        <v>0.40107224698449073</v>
      </c>
      <c r="S45" s="94">
        <f>ACOS( SIN($B45*PI()/180)*SIN(S$2*PI()/180) + COS($B45*PI()/180)*COS(S$2*PI()/180)*COS(S$3*PI()/180-$B46*PI()/180) ) * 3440</f>
        <v>0.45952406007748081</v>
      </c>
    </row>
    <row r="46" spans="1:25" ht="16" outlineLevel="1" thickBot="1">
      <c r="A46" s="38" t="str">
        <f>'2018 Course Card'!G2</f>
        <v xml:space="preserve">RC Boat between "E" &amp; "5" </v>
      </c>
      <c r="B46" s="45">
        <f>'2018 Course Card'!J2</f>
        <v>-97.906756000000001</v>
      </c>
      <c r="C46" s="45"/>
      <c r="D46" s="45"/>
      <c r="E46"/>
      <c r="F46" s="4">
        <f>MOD(DEGREES(ATAN2(COS($B45*PI()/180)*SIN(F$2*PI()/180)-SIN($B45*PI()/180)*COS(F$2*PI()/180)*COS((F$3-$B46)*PI()/180),SIN((F$3-$B46)*PI()/180)*COS(F$2*PI()/180)))+360, 360)</f>
        <v>336.20258309003628</v>
      </c>
      <c r="L46" s="4">
        <f t="shared" ref="L46" si="256">MOD(DEGREES(ATAN2(COS($B45*PI()/180)*SIN(L$2*PI()/180)-SIN($B45*PI()/180)*COS(L$2*PI()/180)*COS((L$3-$B46)*PI()/180),SIN((L$3-$B46)*PI()/180)*COS(L$2*PI()/180)))+360, 360)</f>
        <v>328.0500489164877</v>
      </c>
      <c r="P46" s="93">
        <f>MOD(DEGREES(ATAN2(COS($B45*PI()/180)*SIN(P$2*PI()/180)-SIN($B45*PI()/180)*COS(P$2*PI()/180)*COS((P$3-$B46)*PI()/180),SIN((P$3-$B46)*PI()/180)*COS(P$2*PI()/180)))+360, 360)</f>
        <v>33.510407360477075</v>
      </c>
      <c r="Q46" s="12"/>
      <c r="R46" s="4">
        <f t="shared" ref="R46" si="257">MOD(DEGREES(ATAN2(COS($B45*PI()/180)*SIN(R$2*PI()/180)-SIN($B45*PI()/180)*COS(R$2*PI()/180)*COS((R$3-$B46)*PI()/180),SIN((R$3-$B46)*PI()/180)*COS(R$2*PI()/180)))+360, 360)</f>
        <v>9.9834619919221836</v>
      </c>
      <c r="S46" s="95">
        <f>MOD(DEGREES(ATAN2(COS(S$2*PI()/180)*SIN($B45*PI()/180)-SIN(S$2*PI()/180)*COS($B45*PI()/180)*COS(($B46-S$3)*PI()/180),SIN(($B46-S$3)*PI()/180)*COS($B45*PI()/180)))+360, 360)</f>
        <v>10.563299405681505</v>
      </c>
      <c r="Y46" s="6"/>
    </row>
    <row r="47" spans="1:25" ht="16" outlineLevel="1" thickTop="1">
      <c r="A47" s="48" t="str">
        <f>'2018 Course Card'!F16</f>
        <v xml:space="preserve">Wind 100-140 </v>
      </c>
      <c r="B47" s="46">
        <f>'2018 Course Card'!I16</f>
        <v>30.428951000000001</v>
      </c>
      <c r="C47" s="46"/>
      <c r="D47" s="46"/>
      <c r="E47" s="46"/>
      <c r="P47" s="42">
        <f>ACOS( SIN($B47*PI()/180)*SIN(P$2*PI()/180) + COS($B47*PI()/180)*COS(P$2*PI()/180)*COS(P$3*PI()/180-$B48*PI()/180) ) * 3440</f>
        <v>0.73202171585009523</v>
      </c>
      <c r="Q47" s="12"/>
      <c r="R47" s="42">
        <f>ACOS( SIN($B47*PI()/180)*SIN(R$2*PI()/180) + COS($B47*PI()/180)*COS(R$2*PI()/180)*COS(R$3*PI()/180-$B48*PI()/180) ) * 3440</f>
        <v>0.58925501298546124</v>
      </c>
      <c r="S47" s="42">
        <f>ACOS( SIN($B47*PI()/180)*SIN(S$2*PI()/180) + COS($B47*PI()/180)*COS(S$2*PI()/180)*COS(S$3*PI()/180-$B48*PI()/180) ) * 3440</f>
        <v>1.3053938938581489</v>
      </c>
    </row>
    <row r="48" spans="1:25" outlineLevel="1">
      <c r="A48" s="49" t="str">
        <f>'2018 Course Card'!G16</f>
        <v xml:space="preserve">RC Boat between "7" &amp; "E" </v>
      </c>
      <c r="B48" s="46">
        <f>'2018 Course Card'!J16</f>
        <v>-97.913072</v>
      </c>
      <c r="C48" s="46"/>
      <c r="D48" s="46"/>
      <c r="E48" s="46"/>
      <c r="P48" s="4">
        <f>MOD(DEGREES(ATAN2(COS($B47*PI()/180)*SIN(P$2*PI()/180)-SIN($B47*PI()/180)*COS(P$2*PI()/180)*COS((P$3-$B48)*PI()/180),SIN((P$3-$B48)*PI()/180)*COS(P$2*PI()/180)))+360, 360)</f>
        <v>121.05980872787211</v>
      </c>
      <c r="Q48" s="12"/>
      <c r="R48" s="4">
        <f>MOD(DEGREES(ATAN2(COS($B47*PI()/180)*SIN(R$2*PI()/180)-SIN($B47*PI()/180)*COS(R$2*PI()/180)*COS((R$3-$B48)*PI()/180),SIN((R$3-$B48)*PI()/180)*COS(R$2*PI()/180)))+360, 360)</f>
        <v>137.70588884437274</v>
      </c>
      <c r="S48" s="4">
        <f>MOD(DEGREES(ATAN2(COS($B47*PI()/180)*SIN(S$2*PI()/180)-SIN($B47*PI()/180)*COS(S$2*PI()/180)*COS((S$3-$B48)*PI()/180),SIN((S$3-$B48)*PI()/180)*COS(S$2*PI()/180)))+360, 360)</f>
        <v>169.28071547034324</v>
      </c>
    </row>
    <row r="49" spans="1:25" outlineLevel="1">
      <c r="A49" s="70" t="str">
        <f>'2018 Course Card'!F23</f>
        <v xml:space="preserve">Wind 100-140 </v>
      </c>
      <c r="B49" s="45">
        <f>'2018 Course Card'!I23</f>
        <v>30.425335</v>
      </c>
      <c r="C49" s="45"/>
      <c r="D49" s="45"/>
      <c r="E49"/>
      <c r="F49" s="42">
        <f>ACOS( SIN($B49*PI()/180)*SIN(F$2*PI()/180) + COS($B49*PI()/180)*COS(F$2*PI()/180)*COS(F$3*PI()/180-$B50*PI()/180) ) * 3440</f>
        <v>1.1924182528207972</v>
      </c>
      <c r="Q49" s="12"/>
      <c r="S49" s="42">
        <f>ACOS( SIN($B49*PI()/180)*SIN(S$2*PI()/180) + COS($B49*PI()/180)*COS(S$2*PI()/180)*COS(S$3*PI()/180-$B50*PI()/180) ) * 3440</f>
        <v>1.0679178263943889</v>
      </c>
      <c r="T49" s="12"/>
      <c r="U49" s="42">
        <f>ACOS( SIN($B49*PI()/180)*SIN(U$2*PI()/180) + COS($B49*PI()/180)*COS(U$2*PI()/180)*COS(U$3*PI()/180-$B50*PI()/180) ) * 3440</f>
        <v>1.2509564346164304</v>
      </c>
      <c r="Y49" s="6" t="s">
        <v>347</v>
      </c>
    </row>
    <row r="50" spans="1:25" outlineLevel="1">
      <c r="A50" s="38" t="str">
        <f>'2018 Course Card'!G23</f>
        <v xml:space="preserve">RC Boat between "7" &amp; "6" </v>
      </c>
      <c r="B50" s="45">
        <f>'2018 Course Card'!J23</f>
        <v>-97.909764999999993</v>
      </c>
      <c r="C50" s="45"/>
      <c r="D50" s="45"/>
      <c r="E50"/>
      <c r="F50" s="4">
        <f>MOD(DEGREES(ATAN2(COS($B49*PI()/180)*SIN(F$2*PI()/180)-SIN($B49*PI()/180)*COS(F$2*PI()/180)*COS((F$3-$B50)*PI()/180),SIN((F$3-$B50)*PI()/180)*COS(F$2*PI()/180)))+360, 360)</f>
        <v>331.14302441673141</v>
      </c>
      <c r="Q50" s="12"/>
      <c r="S50" s="4">
        <f>MOD(DEGREES(ATAN2(COS($B49*PI()/180)*SIN(S$2*PI()/180)-SIN($B49*PI()/180)*COS(S$2*PI()/180)*COS((S$3-$B50)*PI()/180),SIN((S$3-$B50)*PI()/180)*COS(S$2*PI()/180)))+360, 360)</f>
        <v>176.15774265377195</v>
      </c>
      <c r="U50" s="4">
        <f>MOD(DEGREES(ATAN2(COS($B49*PI()/180)*SIN(U$2*PI()/180)-SIN($B49*PI()/180)*COS(U$2*PI()/180)*COS((U$3-$B50)*PI()/180),SIN((U$3-$B50)*PI()/180)*COS(U$2*PI()/180)))+360, 360)</f>
        <v>146.5089530652545</v>
      </c>
      <c r="Y50" s="6" t="s">
        <v>347</v>
      </c>
    </row>
    <row r="51" spans="1:25" outlineLevel="1">
      <c r="A51" s="13" t="str">
        <f>'2018 Course Card'!A28</f>
        <v xml:space="preserve">Wind 220-280 </v>
      </c>
      <c r="B51" s="31">
        <f>'2018 Course Card'!D28</f>
        <v>30.423449999999999</v>
      </c>
      <c r="C51" s="31"/>
      <c r="D51" s="31"/>
      <c r="E51"/>
      <c r="P51" s="42">
        <f>ACOS( SIN($B51*PI()/180)*SIN(P$2*PI()/180) + COS($B51*PI()/180)*COS(P$2*PI()/180)*COS(P$3*PI()/180-$B52*PI()/180) ) * 3440</f>
        <v>0.46300412656238521</v>
      </c>
      <c r="Q51" s="12"/>
      <c r="R51" s="42">
        <f>ACOS( SIN($B51*PI()/180)*SIN(R$2*PI()/180) + COS($B51*PI()/180)*COS(R$2*PI()/180)*COS(R$3*PI()/180-$B52*PI()/180) ) * 3440</f>
        <v>0.25311152909521795</v>
      </c>
      <c r="Y51" s="6" t="s">
        <v>347</v>
      </c>
    </row>
    <row r="52" spans="1:25" outlineLevel="1">
      <c r="A52" s="39" t="str">
        <f>'2018 Course Card'!B28</f>
        <v xml:space="preserve">RC Boat between "A" &amp; "E" </v>
      </c>
      <c r="B52" s="31">
        <f>'2018 Course Card'!E28</f>
        <v>-97.909856000000005</v>
      </c>
      <c r="C52" s="31"/>
      <c r="D52" s="31"/>
      <c r="E52"/>
      <c r="P52" s="4">
        <f>MOD(DEGREES(ATAN2(COS($B51*PI()/180)*SIN(P$2*PI()/180)-SIN($B51*PI()/180)*COS(P$2*PI()/180)*COS((P$3-$B52)*PI()/180),SIN((P$3-$B52)*PI()/180)*COS(P$2*PI()/180)))+360, 360)</f>
        <v>95.877556641546789</v>
      </c>
      <c r="Q52" s="12"/>
      <c r="R52" s="4">
        <f>MOD(DEGREES(ATAN2(COS($B51*PI()/180)*SIN(R$2*PI()/180)-SIN($B51*PI()/180)*COS(R$2*PI()/180)*COS((R$3-$B52)*PI()/180),SIN((R$3-$B52)*PI()/180)*COS(R$2*PI()/180)))+360, 360)</f>
        <v>114.65956402345876</v>
      </c>
      <c r="Y52" s="6" t="s">
        <v>347</v>
      </c>
    </row>
    <row r="53" spans="1:25" outlineLevel="1">
      <c r="A53" s="70" t="str">
        <f>'2018 Course Card'!A12</f>
        <v xml:space="preserve">Wind 280-320 </v>
      </c>
      <c r="B53" s="45">
        <f>'2018 Course Card'!D12</f>
        <v>30.429015</v>
      </c>
      <c r="C53" s="45"/>
      <c r="D53" s="45"/>
      <c r="E53"/>
      <c r="H53" s="34"/>
      <c r="K53" s="42">
        <f t="shared" ref="K53" si="258">ACOS( SIN($B53*PI()/180)*SIN(K$2*PI()/180) + COS($B53*PI()/180)*COS(K$2*PI()/180)*COS(K$3*PI()/180-$B54*PI()/180) ) * 3440</f>
        <v>0.75041159722042394</v>
      </c>
      <c r="R53" s="42">
        <f t="shared" ref="R53:S53" si="259">ACOS( SIN($B53*PI()/180)*SIN(R$2*PI()/180) + COS($B53*PI()/180)*COS(R$2*PI()/180)*COS(R$3*PI()/180-$B54*PI()/180) ) * 3440</f>
        <v>0.60495584914967537</v>
      </c>
      <c r="S53" s="42">
        <f t="shared" si="259"/>
        <v>1.3128156572582661</v>
      </c>
      <c r="V53" s="42">
        <f t="shared" ref="V53" si="260">ACOS( SIN($B53*PI()/180)*SIN(V$2*PI()/180) + COS($B53*PI()/180)*COS(V$2*PI()/180)*COS(V$3*PI()/180-$B54*PI()/180) ) * 3440</f>
        <v>1.8154787483225299</v>
      </c>
      <c r="Y53" s="6" t="s">
        <v>347</v>
      </c>
    </row>
    <row r="54" spans="1:25" outlineLevel="1">
      <c r="A54" s="40" t="str">
        <f>'2018 Course Card'!B12</f>
        <v xml:space="preserve">RC Boat between "B" &amp; "6" </v>
      </c>
      <c r="B54" s="45">
        <f>'2018 Course Card'!E12</f>
        <v>-97.913437999999999</v>
      </c>
      <c r="C54" s="45"/>
      <c r="D54" s="45"/>
      <c r="E54"/>
      <c r="H54" s="34"/>
      <c r="I54" s="34"/>
      <c r="K54" s="4">
        <f t="shared" ref="K54" si="261">MOD(DEGREES(ATAN2(COS($B53*PI()/180)*SIN(K$2*PI()/180)-SIN($B53*PI()/180)*COS(K$2*PI()/180)*COS((K$3-$B54)*PI()/180),SIN((K$3-$B54)*PI()/180)*COS(K$2*PI()/180)))+360, 360)</f>
        <v>310.12865772020837</v>
      </c>
      <c r="R54" s="4">
        <f t="shared" ref="R54:S54" si="262">MOD(DEGREES(ATAN2(COS($B53*PI()/180)*SIN(R$2*PI()/180)-SIN($B53*PI()/180)*COS(R$2*PI()/180)*COS((R$3-$B54)*PI()/180),SIN((R$3-$B54)*PI()/180)*COS(R$2*PI()/180)))+360, 360)</f>
        <v>136.62312060012243</v>
      </c>
      <c r="S54" s="4">
        <f t="shared" si="262"/>
        <v>168.49919044319756</v>
      </c>
      <c r="V54" s="4">
        <f t="shared" ref="V54" si="263">MOD(DEGREES(ATAN2(COS($B53*PI()/180)*SIN(V$2*PI()/180)-SIN($B53*PI()/180)*COS(V$2*PI()/180)*COS((V$3-$B54)*PI()/180),SIN((V$3-$B54)*PI()/180)*COS(V$2*PI()/180)))+360, 360)</f>
        <v>162.55005789393488</v>
      </c>
      <c r="Y54" s="6" t="s">
        <v>347</v>
      </c>
    </row>
    <row r="55" spans="1:25" outlineLevel="1">
      <c r="A55" s="13" t="str">
        <f>'2018 Course Card'!F9</f>
        <v xml:space="preserve">Wind 90-120 </v>
      </c>
      <c r="B55" s="53">
        <f>'2018 Course Card'!I9</f>
        <v>30.407958000000001</v>
      </c>
      <c r="C55" s="53"/>
      <c r="D55" s="53"/>
      <c r="H55" s="34"/>
      <c r="I55" s="34"/>
      <c r="Y55" s="6" t="s">
        <v>347</v>
      </c>
    </row>
    <row r="56" spans="1:25" outlineLevel="1">
      <c r="A56" s="39" t="str">
        <f>'2018 Course Card'!G9</f>
        <v xml:space="preserve">RC Boat between "5" &amp; "J" </v>
      </c>
      <c r="B56" s="53">
        <f>'2018 Course Card'!J9</f>
        <v>-97.901589000000001</v>
      </c>
      <c r="C56" s="53"/>
      <c r="D56" s="53"/>
      <c r="H56" s="34"/>
      <c r="Y56" s="6" t="s">
        <v>347</v>
      </c>
    </row>
    <row r="57" spans="1:25" outlineLevel="1">
      <c r="A57" s="70" t="str">
        <f>'2018 Course Card'!A20</f>
        <v xml:space="preserve">Wind 240-300 </v>
      </c>
      <c r="B57" s="45">
        <f>'2018 Course Card'!D20</f>
        <v>30.438172999999999</v>
      </c>
      <c r="C57" s="45"/>
      <c r="D57" s="45"/>
      <c r="E57"/>
      <c r="F57" s="42">
        <f>ACOS( SIN($B57*PI()/180)*SIN(F$2*PI()/180) + COS($B57*PI()/180)*COS(F$2*PI()/180)*COS(F$3*PI()/180-$B58*PI()/180) ) * 3440</f>
        <v>0.6270773331422852</v>
      </c>
      <c r="G57" s="42">
        <f>ACOS( SIN($B57*PI()/180)*SIN(G$2*PI()/180) + COS($B57*PI()/180)*COS(G$2*PI()/180)*COS(G$3*PI()/180-$B58*PI()/180) ) * 3440</f>
        <v>0.68151228676207154</v>
      </c>
      <c r="H57" s="34"/>
      <c r="I57" s="12"/>
      <c r="K57" s="42">
        <f>ACOS( SIN($B57*PI()/180)*SIN(K$2*PI()/180) + COS($B57*PI()/180)*COS(K$2*PI()/180)*COS(K$3*PI()/180-$B58*PI()/180) ) * 3440</f>
        <v>0.38170438876637292</v>
      </c>
      <c r="L57" s="12"/>
      <c r="M57" s="12"/>
      <c r="N57" s="12"/>
      <c r="O57" s="12"/>
      <c r="P57" s="12"/>
      <c r="Q57" s="12"/>
      <c r="R57" s="42">
        <f>ACOS( SIN($B57*PI()/180)*SIN(R$2*PI()/180) + COS($B57*PI()/180)*COS(R$2*PI()/180)*COS(R$3*PI()/180-$B58*PI()/180) ) * 3440</f>
        <v>1.6861218708668702</v>
      </c>
    </row>
    <row r="58" spans="1:25" outlineLevel="1">
      <c r="A58" s="40" t="str">
        <f>'2018 Course Card'!B20</f>
        <v xml:space="preserve">RC Boat near 8 </v>
      </c>
      <c r="B58" s="45">
        <f>'2018 Course Card'!E20</f>
        <v>-97.931783999999993</v>
      </c>
      <c r="C58" s="45"/>
      <c r="D58" s="45"/>
      <c r="E58"/>
      <c r="F58" s="4">
        <f>MOD(DEGREES(ATAN2(COS($B57*PI()/180)*SIN(F$2*PI()/180)-SIN($B57*PI()/180)*COS(F$2*PI()/180)*COS((F$3-$B58)*PI()/180),SIN((F$3-$B58)*PI()/180)*COS(F$2*PI()/180)))+360, 360)</f>
        <v>64.134746177494719</v>
      </c>
      <c r="G58" s="4">
        <f>MOD(DEGREES(ATAN2(COS($B57*PI()/180)*SIN(G$2*PI()/180)-SIN($B57*PI()/180)*COS(G$2*PI()/180)*COS((G$3-$B58)*PI()/180),SIN((G$3-$B58)*PI()/180)*COS(G$2*PI()/180)))+360, 360)</f>
        <v>266.36155842157672</v>
      </c>
      <c r="H58" s="34"/>
      <c r="K58" s="4">
        <f>MOD(DEGREES(ATAN2(COS($B57*PI()/180)*SIN(K$2*PI()/180)-SIN($B57*PI()/180)*COS(K$2*PI()/180)*COS((K$3-$B58)*PI()/180),SIN((K$3-$B58)*PI()/180)*COS(K$2*PI()/180)))+360, 360)</f>
        <v>99.989183769274632</v>
      </c>
      <c r="R58" s="4">
        <f>MOD(DEGREES(ATAN2(COS($B57*PI()/180)*SIN(R$2*PI()/180)-SIN($B57*PI()/180)*COS(R$2*PI()/180)*COS((R$3-$B58)*PI()/180),SIN((R$3-$B58)*PI()/180)*COS(R$2*PI()/180)))+360, 360)</f>
        <v>125.9299479452834</v>
      </c>
    </row>
    <row r="59" spans="1:25" outlineLevel="1">
      <c r="A59" s="13" t="str">
        <f>'2018 Course Card'!A2</f>
        <v>Wind 320-360</v>
      </c>
      <c r="B59" s="53">
        <f>'2018 Course Card'!D2</f>
        <v>30.425335</v>
      </c>
      <c r="C59" s="53"/>
      <c r="D59" s="53"/>
      <c r="F59" s="42">
        <f>ACOS( SIN($B59*PI()/180)*SIN(F$2*PI()/180) + COS($B59*PI()/180)*COS(F$2*PI()/180)*COS(F$3*PI()/180-$B60*PI()/180) ) * 3440</f>
        <v>1.1924182528207972</v>
      </c>
      <c r="H59" s="34"/>
      <c r="K59" s="42">
        <f>ACOS( SIN($B59*PI()/180)*SIN(K$2*PI()/180) + COS($B59*PI()/180)*COS(K$2*PI()/180)*COS(K$3*PI()/180-$B60*PI()/180) ) * 3440</f>
        <v>1.0392381783025861</v>
      </c>
      <c r="L59" s="42">
        <f>ACOS( SIN($B59*PI()/180)*SIN(L$2*PI()/180) + COS($B59*PI()/180)*COS(L$2*PI()/180)*COS(L$3*PI()/180-$B60*PI()/180) ) * 3440</f>
        <v>0.77516175362205786</v>
      </c>
      <c r="R59" s="42">
        <f>ACOS( SIN($B59*PI()/180)*SIN(R$2*PI()/180) + COS($B59*PI()/180)*COS(R$2*PI()/180)*COS(R$3*PI()/180-$B60*PI()/180) ) * 3440</f>
        <v>0.31405738244846049</v>
      </c>
      <c r="S59" s="42">
        <f>ACOS( SIN($B59*PI()/180)*SIN(S$2*PI()/180) + COS($B59*PI()/180)*COS(S$2*PI()/180)*COS(S$3*PI()/180-$B60*PI()/180) ) * 3440</f>
        <v>1.0679178263943889</v>
      </c>
      <c r="V59" s="42">
        <f t="shared" ref="V59" si="264">ACOS( SIN($B59*PI()/180)*SIN(V$2*PI()/180) + COS($B59*PI()/180)*COS(V$2*PI()/180)*COS(V$3*PI()/180-$B60*PI()/180) ) * 3440</f>
        <v>1.5519602609538019</v>
      </c>
    </row>
    <row r="60" spans="1:25" outlineLevel="1">
      <c r="A60" s="52" t="str">
        <f>'2018 Course Card'!B2</f>
        <v xml:space="preserve">RC Boat between "6" &amp; "7" </v>
      </c>
      <c r="B60" s="53">
        <f>'2018 Course Card'!E2</f>
        <v>-97.909764999999993</v>
      </c>
      <c r="C60" s="53"/>
      <c r="D60" s="53"/>
      <c r="F60" s="4">
        <f>MOD(DEGREES(ATAN2(COS($B59*PI()/180)*SIN(F$2*PI()/180)-SIN($B59*PI()/180)*COS(F$2*PI()/180)*COS((F$3-$B60)*PI()/180),SIN((F$3-$B60)*PI()/180)*COS(F$2*PI()/180)))+360, 360)</f>
        <v>331.14302441673141</v>
      </c>
      <c r="H60" s="34"/>
      <c r="K60" s="4">
        <f>MOD(DEGREES(ATAN2(COS($B59*PI()/180)*SIN(K$2*PI()/180)-SIN($B59*PI()/180)*COS(K$2*PI()/180)*COS((K$3-$B60)*PI()/180),SIN((K$3-$B60)*PI()/180)*COS(K$2*PI()/180)))+360, 360)</f>
        <v>312.68814043355934</v>
      </c>
      <c r="L60" s="4">
        <f>MOD(DEGREES(ATAN2(COS($B59*PI()/180)*SIN(L$2*PI()/180)-SIN($B59*PI()/180)*COS(L$2*PI()/180)*COS((L$3-$B60)*PI()/180),SIN((L$3-$B60)*PI()/180)*COS(L$2*PI()/180)))+360, 360)</f>
        <v>313.66031845503915</v>
      </c>
      <c r="R60" s="4">
        <f>MOD(DEGREES(ATAN2(COS($B59*PI()/180)*SIN(R$2*PI()/180)-SIN($B59*PI()/180)*COS(R$2*PI()/180)*COS((R$3-$B60)*PI()/180),SIN((R$3-$B60)*PI()/180)*COS(R$2*PI()/180)))+360, 360)</f>
        <v>134.15653183728512</v>
      </c>
      <c r="S60" s="4">
        <f>MOD(DEGREES(ATAN2(COS($B59*PI()/180)*SIN(S$2*PI()/180)-SIN($B59*PI()/180)*COS(S$2*PI()/180)*COS((S$3-$B60)*PI()/180),SIN((S$3-$B60)*PI()/180)*COS(S$2*PI()/180)))+360, 360)</f>
        <v>176.15774265377195</v>
      </c>
      <c r="V60" s="4">
        <f t="shared" ref="V60" si="265">MOD(DEGREES(ATAN2(COS($B59*PI()/180)*SIN(V$2*PI()/180)-SIN($B59*PI()/180)*COS(V$2*PI()/180)*COS((V$3-$B60)*PI()/180),SIN((V$3-$B60)*PI()/180)*COS(V$2*PI()/180)))+360, 360)</f>
        <v>166.80699448560244</v>
      </c>
    </row>
    <row r="61" spans="1:25" outlineLevel="1">
      <c r="A61" s="70" t="str">
        <f>'2018 Course Card'!F31</f>
        <v xml:space="preserve">Wind 140-180 </v>
      </c>
      <c r="B61" s="54">
        <f>'2018 Course Card'!I31</f>
        <v>30.416091999999999</v>
      </c>
      <c r="C61" s="54"/>
      <c r="D61" s="54"/>
      <c r="F61" s="42">
        <f t="shared" ref="F61:G63" si="266">ACOS( SIN($B61*PI()/180)*SIN(F$2*PI()/180) + COS($B61*PI()/180)*COS(F$2*PI()/180)*COS(F$3*PI()/180-$B62*PI()/180) ) * 3440</f>
        <v>1.7539774415980069</v>
      </c>
      <c r="K61" s="42">
        <f>ACOS( SIN($B61*PI()/180)*SIN(K$2*PI()/180) + COS($B61*PI()/180)*COS(K$2*PI()/180)*COS(K$3*PI()/180-$B62*PI()/180) ) * 3440</f>
        <v>1.5530772554779126</v>
      </c>
      <c r="L61" s="42">
        <f>ACOS( SIN($B61*PI()/180)*SIN(L$2*PI()/180) + COS($B61*PI()/180)*COS(L$2*PI()/180)*COS(L$3*PI()/180-$B62*PI()/180) ) * 3440</f>
        <v>1.2984793767212466</v>
      </c>
      <c r="R61" s="42">
        <f t="shared" ref="R61:S61" si="267">ACOS( SIN($B61*PI()/180)*SIN(R$2*PI()/180) + COS($B61*PI()/180)*COS(R$2*PI()/180)*COS(R$3*PI()/180-$B62*PI()/180) ) * 3440</f>
        <v>0.34569085112234887</v>
      </c>
      <c r="S61" s="42">
        <f t="shared" si="267"/>
        <v>0.51578975166433949</v>
      </c>
      <c r="V61" s="42">
        <f t="shared" ref="V61" si="268">ACOS( SIN($B61*PI()/180)*SIN(V$2*PI()/180) + COS($B61*PI()/180)*COS(V$2*PI()/180)*COS(V$3*PI()/180-$B62*PI()/180) ) * 3440</f>
        <v>0.97874036745261961</v>
      </c>
    </row>
    <row r="62" spans="1:25" outlineLevel="1">
      <c r="A62" s="40" t="str">
        <f>'2018 Course Card'!G31</f>
        <v xml:space="preserve">RC Boat between "5" &amp; "6" </v>
      </c>
      <c r="B62" s="54">
        <f>'2018 Course Card'!J31</f>
        <v>-97.906970000000001</v>
      </c>
      <c r="C62" s="54"/>
      <c r="D62" s="54"/>
      <c r="F62" s="4">
        <f t="shared" ref="F62:G64" si="269">MOD(DEGREES(ATAN2(COS($B61*PI()/180)*SIN(F$2*PI()/180)-SIN($B61*PI()/180)*COS(F$2*PI()/180)*COS((F$3-$B62)*PI()/180),SIN((F$3-$B62)*PI()/180)*COS(F$2*PI()/180)))+360, 360)</f>
        <v>335.75809436962749</v>
      </c>
      <c r="K62" s="4">
        <f>MOD(DEGREES(ATAN2(COS($B61*PI()/180)*SIN(K$2*PI()/180)-SIN($B61*PI()/180)*COS(K$2*PI()/180)*COS((K$3-$B62)*PI()/180),SIN((K$3-$B62)*PI()/180)*COS(K$2*PI()/180)))+360, 360)</f>
        <v>324.19562885853338</v>
      </c>
      <c r="L62" s="4">
        <f>MOD(DEGREES(ATAN2(COS($B61*PI()/180)*SIN(L$2*PI()/180)-SIN($B61*PI()/180)*COS(L$2*PI()/180)*COS((L$3-$B62)*PI()/180),SIN((L$3-$B62)*PI()/180)*COS(L$2*PI()/180)))+360, 360)</f>
        <v>327.09085502224281</v>
      </c>
      <c r="R62" s="4">
        <f t="shared" ref="R62:S62" si="270">MOD(DEGREES(ATAN2(COS($B61*PI()/180)*SIN(R$2*PI()/180)-SIN($B61*PI()/180)*COS(R$2*PI()/180)*COS((R$3-$B62)*PI()/180),SIN((R$3-$B62)*PI()/180)*COS(R$2*PI()/180)))+360, 360)</f>
        <v>13.4848299303614</v>
      </c>
      <c r="S62" s="4">
        <f t="shared" si="270"/>
        <v>188.15506623210135</v>
      </c>
      <c r="V62" s="4">
        <f t="shared" ref="V62" si="271">MOD(DEGREES(ATAN2(COS($B61*PI()/180)*SIN(V$2*PI()/180)-SIN($B61*PI()/180)*COS(V$2*PI()/180)*COS((V$3-$B62)*PI()/180),SIN((V$3-$B62)*PI()/180)*COS(V$2*PI()/180)))+360, 360)</f>
        <v>167.64202667924883</v>
      </c>
    </row>
    <row r="63" spans="1:25" outlineLevel="1">
      <c r="A63" s="13" t="str">
        <f>'2018 Course Card'!F16</f>
        <v xml:space="preserve">Wind 100-140 </v>
      </c>
      <c r="B63" s="53">
        <f>'2018 Course Card'!I16</f>
        <v>30.428951000000001</v>
      </c>
      <c r="C63" s="53"/>
      <c r="D63" s="53"/>
      <c r="G63" s="42">
        <f t="shared" si="266"/>
        <v>1.7260238190273114</v>
      </c>
      <c r="K63" s="42">
        <f t="shared" ref="K63" si="272">ACOS( SIN($B63*PI()/180)*SIN(K$2*PI()/180) + COS($B63*PI()/180)*COS(K$2*PI()/180)*COS(K$3*PI()/180-$B64*PI()/180) ) * 3440</f>
        <v>0.76743145247400335</v>
      </c>
      <c r="L63" s="42">
        <f t="shared" ref="L63" si="273">ACOS( SIN($B63*PI()/180)*SIN(L$2*PI()/180) + COS($B63*PI()/180)*COS(L$2*PI()/180)*COS(L$3*PI()/180-$B64*PI()/180) ) * 3440</f>
        <v>0.50292611170858592</v>
      </c>
      <c r="P63" s="42">
        <f t="shared" ref="P63" si="274">ACOS( SIN($B63*PI()/180)*SIN(P$2*PI()/180) + COS($B63*PI()/180)*COS(P$2*PI()/180)*COS(P$3*PI()/180-$B64*PI()/180) ) * 3440</f>
        <v>0.73202171585009523</v>
      </c>
    </row>
    <row r="64" spans="1:25" outlineLevel="1">
      <c r="A64" s="71" t="str">
        <f>'2018 Course Card'!G16</f>
        <v xml:space="preserve">RC Boat between "7" &amp; "E" </v>
      </c>
      <c r="B64" s="53">
        <f>'2018 Course Card'!J16</f>
        <v>-97.913072</v>
      </c>
      <c r="C64" s="53"/>
      <c r="D64" s="53"/>
      <c r="G64" s="4">
        <f t="shared" si="269"/>
        <v>287.20789861390926</v>
      </c>
      <c r="K64" s="4">
        <f t="shared" ref="K64" si="275">MOD(DEGREES(ATAN2(COS($B63*PI()/180)*SIN(K$2*PI()/180)-SIN($B63*PI()/180)*COS(K$2*PI()/180)*COS((K$3-$B64)*PI()/180),SIN((K$3-$B64)*PI()/180)*COS(K$2*PI()/180)))+360, 360)</f>
        <v>309.4364463474401</v>
      </c>
      <c r="L64" s="4">
        <f t="shared" ref="L64" si="276">MOD(DEGREES(ATAN2(COS($B63*PI()/180)*SIN(L$2*PI()/180)-SIN($B63*PI()/180)*COS(L$2*PI()/180)*COS((L$3-$B64)*PI()/180),SIN((L$3-$B64)*PI()/180)*COS(L$2*PI()/180)))+360, 360)</f>
        <v>309.22605969034697</v>
      </c>
      <c r="P64" s="4">
        <f t="shared" ref="P64" si="277">MOD(DEGREES(ATAN2(COS($B63*PI()/180)*SIN(P$2*PI()/180)-SIN($B63*PI()/180)*COS(P$2*PI()/180)*COS((P$3-$B64)*PI()/180),SIN((P$3-$B64)*PI()/180)*COS(P$2*PI()/180)))+360, 360)</f>
        <v>121.05980872787211</v>
      </c>
    </row>
    <row r="65" spans="1:22" outlineLevel="1">
      <c r="A65" s="70" t="str">
        <f>'2018 Course Card'!F31</f>
        <v xml:space="preserve">Wind 140-180 </v>
      </c>
      <c r="B65" s="45">
        <f>'2018 Course Card'!I31</f>
        <v>30.416091999999999</v>
      </c>
      <c r="C65" s="45"/>
      <c r="D65" s="45"/>
      <c r="V65" s="42">
        <f t="shared" ref="V65" si="278">ACOS( SIN($B65*PI()/180)*SIN(V$2*PI()/180) + COS($B65*PI()/180)*COS(V$2*PI()/180)*COS(V$3*PI()/180-$B66*PI()/180) ) * 3440</f>
        <v>0.97874036745261961</v>
      </c>
    </row>
    <row r="66" spans="1:22" outlineLevel="1">
      <c r="A66" s="40" t="str">
        <f>'2018 Course Card'!G31</f>
        <v xml:space="preserve">RC Boat between "5" &amp; "6" </v>
      </c>
      <c r="B66" s="45">
        <f>'2018 Course Card'!J31</f>
        <v>-97.906970000000001</v>
      </c>
      <c r="C66" s="45"/>
      <c r="D66" s="45"/>
      <c r="V66" s="4">
        <f t="shared" ref="V66" si="279">MOD(DEGREES(ATAN2(COS($B65*PI()/180)*SIN(V$2*PI()/180)-SIN($B65*PI()/180)*COS(V$2*PI()/180)*COS((V$3-$B66)*PI()/180),SIN((V$3-$B66)*PI()/180)*COS(V$2*PI()/180)))+360, 360)</f>
        <v>167.64202667924883</v>
      </c>
    </row>
    <row r="67" spans="1:22" outlineLevel="1">
      <c r="A67" s="13" t="str">
        <f>'2018 Course Card'!A2</f>
        <v>Wind 320-360</v>
      </c>
      <c r="B67" s="53">
        <f>'2018 Course Card'!D2</f>
        <v>30.425335</v>
      </c>
      <c r="F67" s="42">
        <f>ACOS( SIN($B67*PI()/180)*SIN(F$2*PI()/180) + COS($B67*PI()/180)*COS(F$2*PI()/180)*COS(F$3*PI()/180-$B68*PI()/180) ) * 3440</f>
        <v>1.1924182528207972</v>
      </c>
      <c r="R67" s="42">
        <f>ACOS( SIN($B10*PI()/180)*SIN(R$2*PI()/180) + COS($B10*PI()/180)*COS(R$2*PI()/180)*COS(R$3*PI()/180-$B11*PI()/180) ) * 3440</f>
        <v>1.4955914481631005</v>
      </c>
    </row>
    <row r="68" spans="1:22" outlineLevel="1">
      <c r="A68" s="71" t="str">
        <f>'2018 Course Card'!B2</f>
        <v xml:space="preserve">RC Boat between "6" &amp; "7" </v>
      </c>
      <c r="B68" s="53">
        <f>'2018 Course Card'!E2</f>
        <v>-97.909764999999993</v>
      </c>
      <c r="F68" s="4">
        <f>MOD(DEGREES(ATAN2(COS($B67*PI()/180)*SIN(F$2*PI()/180)-SIN($B67*PI()/180)*COS(F$2*PI()/180)*COS((F$3-$B68)*PI()/180),SIN((F$3-$B68)*PI()/180)*COS(F$2*PI()/180)))+360, 360)</f>
        <v>331.14302441673141</v>
      </c>
      <c r="R68" s="4">
        <f>MOD(DEGREES(ATAN2(COS($B10*PI()/180)*SIN(R$2*PI()/180)-SIN($B10*PI()/180)*COS(R$2*PI()/180)*COS((R$3-$B11)*PI()/180),SIN((R$3-$B11)*PI()/180)*COS(R$2*PI()/180)))+360, 360)</f>
        <v>147.62023540670373</v>
      </c>
    </row>
    <row r="69" spans="1:22" outlineLevel="1">
      <c r="A69" s="70"/>
      <c r="B69" s="53"/>
    </row>
    <row r="70" spans="1:22" outlineLevel="1">
      <c r="A70" s="40"/>
      <c r="B70" s="53"/>
    </row>
    <row r="71" spans="1:22" outlineLevel="1">
      <c r="B71" s="53"/>
    </row>
    <row r="72" spans="1:22" outlineLevel="1">
      <c r="B72" s="53"/>
    </row>
    <row r="74" spans="1:22">
      <c r="B74"/>
      <c r="C74"/>
      <c r="D74"/>
      <c r="E74"/>
    </row>
    <row r="75" spans="1:22">
      <c r="B75"/>
      <c r="C75"/>
      <c r="D75"/>
      <c r="E75"/>
    </row>
    <row r="76" spans="1:22">
      <c r="B76"/>
      <c r="C76"/>
      <c r="D76"/>
      <c r="E76"/>
    </row>
    <row r="77" spans="1:22">
      <c r="B77"/>
      <c r="C77"/>
      <c r="D77"/>
      <c r="E77"/>
      <c r="K77" s="44"/>
    </row>
  </sheetData>
  <phoneticPr fontId="26" type="noConversion"/>
  <pageMargins left="0.5" right="0.5" top="0.5" bottom="0.5" header="0.5" footer="0.5"/>
  <pageSetup scale="74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49"/>
  <sheetViews>
    <sheetView workbookViewId="0">
      <selection activeCell="I3" sqref="I3"/>
    </sheetView>
  </sheetViews>
  <sheetFormatPr baseColWidth="10" defaultRowHeight="15" x14ac:dyDescent="0"/>
  <cols>
    <col min="1" max="1" width="12.83203125" style="62" customWidth="1"/>
    <col min="2" max="2" width="10.83203125" style="36"/>
    <col min="3" max="3" width="22" style="62" customWidth="1"/>
    <col min="4" max="4" width="9.83203125" style="35" customWidth="1"/>
    <col min="5" max="5" width="10.1640625" style="35" customWidth="1"/>
    <col min="6" max="6" width="12" style="62" customWidth="1"/>
    <col min="7" max="7" width="10.83203125" style="36"/>
    <col min="8" max="8" width="18.33203125" style="62" customWidth="1"/>
    <col min="9" max="9" width="10.83203125" style="35"/>
    <col min="10" max="10" width="10.1640625" style="35" customWidth="1"/>
    <col min="11" max="16384" width="10.83203125" style="35"/>
  </cols>
  <sheetData>
    <row r="1" spans="1:11" ht="16">
      <c r="A1" s="60" t="s">
        <v>168</v>
      </c>
    </row>
    <row r="2" spans="1:11">
      <c r="A2" s="59" t="s">
        <v>7</v>
      </c>
      <c r="B2" s="86" t="s">
        <v>203</v>
      </c>
      <c r="C2" s="64"/>
      <c r="D2" s="66">
        <v>30.425335</v>
      </c>
      <c r="E2" s="67">
        <v>-97.909764999999993</v>
      </c>
      <c r="F2" s="33" t="s">
        <v>45</v>
      </c>
      <c r="G2" s="90" t="s">
        <v>202</v>
      </c>
      <c r="H2" s="64"/>
      <c r="I2" s="66">
        <v>30.415112000000001</v>
      </c>
      <c r="J2" s="66">
        <v>-97.906756000000001</v>
      </c>
    </row>
    <row r="3" spans="1:11">
      <c r="A3" s="57" t="s">
        <v>46</v>
      </c>
      <c r="B3" s="37">
        <v>3.75</v>
      </c>
      <c r="C3" s="33" t="s">
        <v>47</v>
      </c>
      <c r="D3" s="44">
        <f>'Distance &amp; Bearing'!F59+'Distance &amp; Bearing'!R10+'Distance &amp; Bearing'!R59</f>
        <v>3.0020670834323582</v>
      </c>
      <c r="E3" s="34"/>
      <c r="F3" s="57" t="s">
        <v>48</v>
      </c>
      <c r="G3" s="37">
        <v>4.5</v>
      </c>
      <c r="H3" s="33" t="s">
        <v>49</v>
      </c>
      <c r="I3" s="44">
        <f>'Distance &amp; Bearing'!P45+'Distance &amp; Bearing'!K30+'Distance &amp; Bearing'!S20+'Distance &amp; Bearing'!S45</f>
        <v>4.4558839755086055</v>
      </c>
    </row>
    <row r="4" spans="1:11">
      <c r="A4" s="57" t="s">
        <v>50</v>
      </c>
      <c r="B4" s="37">
        <v>5.3</v>
      </c>
      <c r="C4" s="33" t="s">
        <v>51</v>
      </c>
      <c r="D4" s="44">
        <f>'Distance &amp; Bearing'!F59+'Distance &amp; Bearing'!S10+'Distance &amp; Bearing'!S59</f>
        <v>4.467195023977002</v>
      </c>
      <c r="E4" s="34"/>
      <c r="F4" s="57" t="s">
        <v>52</v>
      </c>
      <c r="G4" s="37">
        <v>5.2</v>
      </c>
      <c r="H4" s="33" t="s">
        <v>53</v>
      </c>
      <c r="I4" s="44">
        <f>'Distance &amp; Bearing'!P45+'Distance &amp; Bearing'!S30+'Distance &amp; Bearing'!S30+'Distance &amp; Bearing'!S30+'Distance &amp; Bearing'!S30+'Distance &amp; Bearing'!S30+'Distance &amp; Bearing'!S45</f>
        <v>5.9187986449735064</v>
      </c>
    </row>
    <row r="5" spans="1:11">
      <c r="A5" s="57" t="s">
        <v>54</v>
      </c>
      <c r="B5" s="37">
        <v>6.5</v>
      </c>
      <c r="C5" s="33" t="s">
        <v>55</v>
      </c>
      <c r="D5" s="44">
        <f>'Distance &amp; Bearing'!F59+'Distance &amp; Bearing'!V10+'Distance &amp; Bearing'!V59</f>
        <v>5.463598674166974</v>
      </c>
      <c r="E5" s="34"/>
      <c r="F5" s="57" t="s">
        <v>56</v>
      </c>
      <c r="G5" s="37">
        <v>7.4</v>
      </c>
      <c r="H5" s="33" t="s">
        <v>57</v>
      </c>
      <c r="I5" s="44">
        <f>'Distance &amp; Bearing'!P45+'Distance &amp; Bearing'!P20+'Distance &amp; Bearing'!V20+'Distance &amp; Bearing'!V30+'Distance &amp; Bearing'!S30+'Distance &amp; Bearing'!S45</f>
        <v>7.3176337733244523</v>
      </c>
    </row>
    <row r="6" spans="1:11">
      <c r="A6" s="57" t="s">
        <v>58</v>
      </c>
      <c r="B6" s="37">
        <v>8</v>
      </c>
      <c r="C6" s="33" t="s">
        <v>59</v>
      </c>
      <c r="D6" s="44">
        <f>'Distance &amp; Bearing'!F59+'Distance &amp; Bearing'!R10+'Distance &amp; Bearing'!R10+'Distance &amp; Bearing'!R10+'Distance &amp; Bearing'!R59</f>
        <v>5.9932499797585592</v>
      </c>
      <c r="E6" s="34"/>
      <c r="F6" s="57" t="s">
        <v>60</v>
      </c>
      <c r="G6" s="37">
        <v>8.1999999999999993</v>
      </c>
      <c r="H6" s="33" t="s">
        <v>61</v>
      </c>
      <c r="I6" s="44">
        <f>'Distance &amp; Bearing'!P45+'Distance &amp; Bearing'!S30+'Distance &amp; Bearing'!S30+'Distance &amp; Bearing'!P20+'Distance &amp; Bearing'!V20+'Distance &amp; Bearing'!V30+'Distance &amp; Bearing'!S30+'Distance &amp; Bearing'!S45</f>
        <v>9.2839330188348157</v>
      </c>
    </row>
    <row r="7" spans="1:11">
      <c r="A7" s="57" t="s">
        <v>62</v>
      </c>
      <c r="B7" s="37" t="s">
        <v>63</v>
      </c>
      <c r="C7" s="33" t="s">
        <v>64</v>
      </c>
      <c r="D7" s="44">
        <f>'Distance &amp; Bearing'!F59+'Distance &amp; Bearing'!S10+'Distance &amp; Bearing'!S10+'Distance &amp; Bearing'!R10+'Distance &amp; Bearing'!R59</f>
        <v>7.4157849729559899</v>
      </c>
      <c r="E7" s="34"/>
      <c r="F7" s="57" t="s">
        <v>65</v>
      </c>
      <c r="G7" s="37">
        <v>11.8</v>
      </c>
      <c r="H7" s="33" t="s">
        <v>66</v>
      </c>
      <c r="I7" s="44">
        <f>'Distance &amp; Bearing'!P45+'Distance &amp; Bearing'!P20+'Distance &amp; Bearing'!V20+'Distance &amp; Bearing'!V20+'Distance &amp; Bearing'!S20+'Distance &amp; Bearing'!S30+'Distance &amp; Bearing'!S30+'Distance &amp; Bearing'!S45</f>
        <v>11.385684453815905</v>
      </c>
    </row>
    <row r="8" spans="1:11">
      <c r="A8" s="57" t="s">
        <v>67</v>
      </c>
      <c r="B8" s="37">
        <v>10.1</v>
      </c>
      <c r="C8" s="33" t="s">
        <v>68</v>
      </c>
      <c r="D8" s="44">
        <f>'Distance &amp; Bearing'!F59+'Distance &amp; Bearing'!S10+'Distance &amp; Bearing'!S10+'Distance &amp; Bearing'!S10+'Distance &amp; Bearing'!S59</f>
        <v>8.8809129135006337</v>
      </c>
      <c r="E8" s="34"/>
      <c r="F8" s="33"/>
      <c r="G8" s="37"/>
      <c r="H8" s="33"/>
    </row>
    <row r="9" spans="1:11">
      <c r="A9" s="57" t="s">
        <v>69</v>
      </c>
      <c r="B9" s="37">
        <v>11.3</v>
      </c>
      <c r="C9" s="33" t="s">
        <v>70</v>
      </c>
      <c r="D9" s="44">
        <f>'Distance &amp; Bearing'!F59+'Distance &amp; Bearing'!V10+'Distance &amp; Bearing'!V10+'Distance &amp; Bearing'!S10+'Distance &amp; Bearing'!S59</f>
        <v>9.9056353447617518</v>
      </c>
      <c r="E9" s="34"/>
      <c r="F9" s="33" t="s">
        <v>71</v>
      </c>
      <c r="G9" s="90" t="s">
        <v>72</v>
      </c>
      <c r="H9" s="64"/>
      <c r="I9" s="66">
        <v>30.407958000000001</v>
      </c>
      <c r="J9" s="66">
        <v>-97.901589000000001</v>
      </c>
      <c r="K9" s="55" t="s">
        <v>205</v>
      </c>
    </row>
    <row r="10" spans="1:11">
      <c r="A10" s="57" t="s">
        <v>73</v>
      </c>
      <c r="B10" s="37">
        <v>12</v>
      </c>
      <c r="C10" s="33" t="s">
        <v>74</v>
      </c>
      <c r="D10" s="44">
        <f>'Distance &amp; Bearing'!F59+'Distance &amp; Bearing'!V10+'Distance &amp; Bearing'!V10+'Distance &amp; Bearing'!V10+'Distance &amp; Bearing'!V59</f>
        <v>10.902038994951724</v>
      </c>
      <c r="E10" s="34"/>
      <c r="F10" s="57" t="s">
        <v>75</v>
      </c>
      <c r="G10" s="37" t="s">
        <v>76</v>
      </c>
      <c r="H10" s="33" t="s">
        <v>77</v>
      </c>
      <c r="I10" s="44">
        <f>'Distance &amp; Bearing'!U49+'Distance &amp; Bearing'!U36+'Distance &amp; Bearing'!S49</f>
        <v>2.93799952275414</v>
      </c>
    </row>
    <row r="11" spans="1:11">
      <c r="A11" s="57" t="s">
        <v>78</v>
      </c>
      <c r="B11" s="37" t="s">
        <v>79</v>
      </c>
      <c r="C11" s="33" t="s">
        <v>210</v>
      </c>
      <c r="D11" s="44">
        <f>'Distance &amp; Bearing'!F59+'Distance &amp; Bearing'!F4+'Distance &amp; Bearing'!C12+'Distance &amp; Bearing'!V12+'Distance &amp; Bearing'!V59</f>
        <v>10.153751332293908</v>
      </c>
      <c r="E11" s="56" t="s">
        <v>209</v>
      </c>
      <c r="F11" s="57" t="s">
        <v>80</v>
      </c>
      <c r="G11" s="37" t="s">
        <v>81</v>
      </c>
      <c r="H11" s="33" t="s">
        <v>82</v>
      </c>
      <c r="I11" s="44">
        <f>'Distance &amp; Bearing'!U49+'Distance &amp; Bearing'!U36+'Distance &amp; Bearing'!U36+'Distance &amp; Bearing'!U36+'Distance &amp; Bearing'!S49</f>
        <v>4.1762500462407814</v>
      </c>
    </row>
    <row r="12" spans="1:11">
      <c r="A12" s="33" t="s">
        <v>86</v>
      </c>
      <c r="B12" s="87" t="s">
        <v>204</v>
      </c>
      <c r="C12" s="64"/>
      <c r="D12" s="66">
        <v>30.429015</v>
      </c>
      <c r="E12" s="67">
        <v>-97.913437999999999</v>
      </c>
      <c r="F12" s="57" t="s">
        <v>83</v>
      </c>
      <c r="G12" s="37" t="s">
        <v>84</v>
      </c>
      <c r="H12" s="33" t="s">
        <v>85</v>
      </c>
      <c r="I12" s="44">
        <f>'Distance &amp; Bearing'!U49+'Distance &amp; Bearing'!U34+'Distance &amp; Bearing'!S34+'Distance &amp; Bearing'!U36+'Distance &amp; Bearing'!S40+'Distance &amp; Bearing'!S49</f>
        <v>5.364266802148947</v>
      </c>
    </row>
    <row r="13" spans="1:11">
      <c r="A13" s="57" t="s">
        <v>90</v>
      </c>
      <c r="B13" s="37">
        <v>5</v>
      </c>
      <c r="C13" s="33" t="s">
        <v>91</v>
      </c>
      <c r="D13" s="44">
        <f>'Distance &amp; Bearing'!K53+'Distance &amp; Bearing'!R20+'Distance &amp; Bearing'!R22+'Distance &amp; Bearing'!R22+'Distance &amp; Bearing'!R53</f>
        <v>4.88700532405419</v>
      </c>
      <c r="E13" s="34"/>
      <c r="F13" s="57" t="s">
        <v>87</v>
      </c>
      <c r="G13" s="37" t="s">
        <v>88</v>
      </c>
      <c r="H13" s="33" t="s">
        <v>89</v>
      </c>
      <c r="I13" s="44">
        <f>'Distance &amp; Bearing'!U49+'Distance &amp; Bearing'!U22+'Distance &amp; Bearing'!S22+'Distance &amp; Bearing'!U36+'Distance &amp; Bearing'!U36+'Distance &amp; Bearing'!S49</f>
        <v>7.2922769429540324</v>
      </c>
    </row>
    <row r="14" spans="1:11">
      <c r="A14" s="57" t="s">
        <v>94</v>
      </c>
      <c r="B14" s="37" t="s">
        <v>95</v>
      </c>
      <c r="C14" s="33" t="s">
        <v>96</v>
      </c>
      <c r="D14" s="44">
        <f>'Distance &amp; Bearing'!K53+'Distance &amp; Bearing'!V20+'Distance &amp; Bearing'!V53</f>
        <v>5.047640961941422</v>
      </c>
      <c r="E14" s="34"/>
      <c r="F14" s="57" t="s">
        <v>92</v>
      </c>
      <c r="G14" s="37" t="s">
        <v>63</v>
      </c>
      <c r="H14" s="33" t="s">
        <v>93</v>
      </c>
      <c r="I14" s="44">
        <f>'Distance &amp; Bearing'!U49+'Distance &amp; Bearing'!U10+'Distance &amp; Bearing'!S10+'Distance &amp; Bearing'!U36+'Distance &amp; Bearing'!U36+'Distance &amp; Bearing'!S49</f>
        <v>8.2053619060621052</v>
      </c>
    </row>
    <row r="15" spans="1:11">
      <c r="A15" s="57" t="s">
        <v>97</v>
      </c>
      <c r="B15" s="37">
        <v>6.6</v>
      </c>
      <c r="C15" s="33" t="s">
        <v>98</v>
      </c>
      <c r="D15" s="44">
        <f>'Distance &amp; Bearing'!K53+'Distance &amp; Bearing'!R20+'Distance &amp; Bearing'!R20+'Distance &amp; Bearing'!R20+'Distance &amp; Bearing'!R53</f>
        <v>5.4150165322009691</v>
      </c>
      <c r="E15" s="34"/>
      <c r="F15" s="33"/>
      <c r="G15" s="37"/>
      <c r="H15" s="33"/>
    </row>
    <row r="16" spans="1:11">
      <c r="A16" s="57" t="s">
        <v>101</v>
      </c>
      <c r="B16" s="37" t="s">
        <v>102</v>
      </c>
      <c r="C16" s="33" t="s">
        <v>103</v>
      </c>
      <c r="D16" s="44">
        <f>'Distance &amp; Bearing'!K53+'Distance &amp; Bearing'!R20+'Distance &amp; Bearing'!R14+'Distance &amp; Bearing'!R14+'Distance &amp; Bearing'!R53</f>
        <v>5.9733851192949849</v>
      </c>
      <c r="E16" s="34"/>
      <c r="F16" s="33" t="s">
        <v>99</v>
      </c>
      <c r="G16" s="90" t="s">
        <v>100</v>
      </c>
      <c r="H16" s="64"/>
      <c r="I16" s="66">
        <v>30.428951000000001</v>
      </c>
      <c r="J16" s="66">
        <v>-97.913072</v>
      </c>
    </row>
    <row r="17" spans="1:10">
      <c r="A17" s="57" t="s">
        <v>105</v>
      </c>
      <c r="B17" s="37">
        <v>8.1999999999999993</v>
      </c>
      <c r="C17" s="33" t="s">
        <v>106</v>
      </c>
      <c r="D17" s="44">
        <f>'Distance &amp; Bearing'!K53+'Distance &amp; Bearing'!R20+'Distance &amp; Bearing'!R20+'Distance &amp; Bearing'!R20+'Distance &amp; Bearing'!R22+'Distance &amp; Bearing'!R22+'Distance &amp; Bearing'!R53</f>
        <v>7.5934380479414365</v>
      </c>
      <c r="E17" s="34"/>
      <c r="F17" s="57" t="s">
        <v>104</v>
      </c>
      <c r="G17" s="37">
        <v>4.5</v>
      </c>
      <c r="H17" s="65" t="s">
        <v>216</v>
      </c>
      <c r="I17" s="44">
        <f>'Distance &amp; Bearing'!P63+'Distance &amp; Bearing'!P42+'Distance &amp; Bearing'!K42+'Distance &amp; Bearing'!K63</f>
        <v>5.3354358383408496</v>
      </c>
    </row>
    <row r="18" spans="1:10">
      <c r="A18" s="57" t="s">
        <v>108</v>
      </c>
      <c r="B18" s="37" t="s">
        <v>109</v>
      </c>
      <c r="C18" s="33" t="s">
        <v>110</v>
      </c>
      <c r="D18" s="44">
        <f>'Distance &amp; Bearing'!K53+'Distance &amp; Bearing'!R20+'Distance &amp; Bearing'!R14+'Distance &amp; Bearing'!R14+'Distance &amp; Bearing'!R22+'Distance &amp; Bearing'!R22+'Distance &amp; Bearing'!R53</f>
        <v>8.1518066350354523</v>
      </c>
      <c r="E18" s="34"/>
      <c r="F18" s="57" t="s">
        <v>107</v>
      </c>
      <c r="G18" s="37">
        <v>7.9</v>
      </c>
      <c r="H18" s="65" t="s">
        <v>217</v>
      </c>
      <c r="I18" s="44">
        <f>'Distance &amp; Bearing'!P63+'Distance &amp; Bearing'!P42+'Distance &amp; Bearing'!K42+'Distance &amp; Bearing'!P42+'Distance &amp; Bearing'!P63</f>
        <v>6.6542581553352242</v>
      </c>
    </row>
    <row r="19" spans="1:10">
      <c r="A19" s="57" t="s">
        <v>112</v>
      </c>
      <c r="B19" s="37">
        <v>11.2</v>
      </c>
      <c r="C19" s="33" t="s">
        <v>113</v>
      </c>
      <c r="D19" s="44">
        <f>'Distance &amp; Bearing'!K53+'Distance &amp; Bearing'!V20+'Distance &amp; Bearing'!V20+'Distance &amp; Bearing'!V20+'Distance &amp; Bearing'!V53</f>
        <v>10.011142194738358</v>
      </c>
      <c r="E19" s="34"/>
      <c r="F19" s="57" t="s">
        <v>111</v>
      </c>
      <c r="G19" s="37">
        <v>9.4</v>
      </c>
      <c r="H19" s="65" t="s">
        <v>218</v>
      </c>
      <c r="I19" s="44">
        <f>'Distance &amp; Bearing'!P63+'Distance &amp; Bearing'!P42+'Distance &amp; Bearing'!L42+'Distance &amp; Bearing'!L42+'Distance &amp; Bearing'!L42+'Distance &amp; Bearing'!L63</f>
        <v>9.3134444600739741</v>
      </c>
    </row>
    <row r="20" spans="1:10">
      <c r="A20" s="33" t="s">
        <v>116</v>
      </c>
      <c r="B20" s="88" t="s">
        <v>117</v>
      </c>
      <c r="C20" s="64"/>
      <c r="D20" s="66">
        <v>30.438172999999999</v>
      </c>
      <c r="E20" s="67">
        <v>-97.931783999999993</v>
      </c>
      <c r="F20" s="57" t="s">
        <v>114</v>
      </c>
      <c r="G20" s="37">
        <v>11.2</v>
      </c>
      <c r="H20" s="65" t="s">
        <v>219</v>
      </c>
      <c r="I20" s="44">
        <f>'Distance &amp; Bearing'!P63+'Distance &amp; Bearing'!P42+'Distance &amp; Bearing'!K42+'Distance &amp; Bearing'!K42+'Distance &amp; Bearing'!K42+'Distance &amp; Bearing'!K63</f>
        <v>10.298937071137786</v>
      </c>
    </row>
    <row r="21" spans="1:10">
      <c r="A21" s="58" t="s">
        <v>169</v>
      </c>
      <c r="B21" s="37" t="s">
        <v>119</v>
      </c>
      <c r="C21" s="33" t="s">
        <v>120</v>
      </c>
      <c r="D21" s="44">
        <f>'Distance &amp; Bearing'!G57+'Distance &amp; Bearing'!G20+'Distance &amp; Bearing'!K57</f>
        <v>2.1195228530633692</v>
      </c>
      <c r="E21" s="34"/>
      <c r="F21" s="57" t="s">
        <v>115</v>
      </c>
      <c r="G21" s="37">
        <v>14.5</v>
      </c>
      <c r="H21" s="65" t="s">
        <v>220</v>
      </c>
      <c r="I21" s="44">
        <f>'Distance &amp; Bearing'!P63+'Distance &amp; Bearing'!P42+'Distance &amp; Bearing'!K42+'Distance &amp; Bearing'!C20+'Distance &amp; Bearing'!C12+'Distance &amp; Bearing'!G63</f>
        <v>10.198873409637415</v>
      </c>
      <c r="J21" s="41" t="s">
        <v>209</v>
      </c>
    </row>
    <row r="22" spans="1:10">
      <c r="A22" s="58" t="s">
        <v>170</v>
      </c>
      <c r="B22" s="37" t="s">
        <v>121</v>
      </c>
      <c r="C22" s="33" t="s">
        <v>123</v>
      </c>
      <c r="D22" s="44">
        <f>'Distance &amp; Bearing'!G57+'Distance &amp; Bearing'!G10+'Distance &amp; Bearing'!F57</f>
        <v>2.592682899566654</v>
      </c>
      <c r="E22" s="34"/>
      <c r="F22" s="33"/>
      <c r="G22" s="37"/>
      <c r="H22" s="65"/>
    </row>
    <row r="23" spans="1:10">
      <c r="A23" s="58" t="s">
        <v>171</v>
      </c>
      <c r="B23" s="37" t="s">
        <v>125</v>
      </c>
      <c r="C23" s="33" t="s">
        <v>126</v>
      </c>
      <c r="D23" s="44">
        <f>'Distance &amp; Bearing'!G57+'Distance &amp; Bearing'!G34+'Distance &amp; Bearing'!R57</f>
        <v>4.621317166957013</v>
      </c>
      <c r="E23" s="34"/>
      <c r="F23" s="33" t="s">
        <v>99</v>
      </c>
      <c r="G23" s="91" t="s">
        <v>118</v>
      </c>
      <c r="H23" s="64"/>
      <c r="I23" s="66">
        <v>30.425335</v>
      </c>
      <c r="J23" s="66">
        <v>-97.909764999999993</v>
      </c>
    </row>
    <row r="24" spans="1:10">
      <c r="A24" s="58" t="s">
        <v>172</v>
      </c>
      <c r="B24" s="37" t="s">
        <v>129</v>
      </c>
      <c r="C24" s="33" t="s">
        <v>130</v>
      </c>
      <c r="D24" s="44">
        <f>'Distance &amp; Bearing'!G57+'Distance &amp; Bearing'!G20+'Distance &amp; Bearing'!G20+'Distance &amp; Bearing'!G20+'Distance &amp; Bearing'!K57</f>
        <v>4.2321352081332186</v>
      </c>
      <c r="E24" s="34"/>
      <c r="F24" s="58" t="s">
        <v>185</v>
      </c>
      <c r="G24" s="37" t="s">
        <v>121</v>
      </c>
      <c r="H24" s="33" t="s">
        <v>122</v>
      </c>
      <c r="I24" s="44">
        <f>'Distance &amp; Bearing'!R59+'Distance &amp; Bearing'!R20+'Distance &amp; Bearing'!R59</f>
        <v>1.9813311268405442</v>
      </c>
    </row>
    <row r="25" spans="1:10">
      <c r="A25" s="58" t="s">
        <v>173</v>
      </c>
      <c r="B25" s="37" t="s">
        <v>133</v>
      </c>
      <c r="C25" s="33" t="s">
        <v>134</v>
      </c>
      <c r="D25" s="44">
        <f>'Distance &amp; Bearing'!G57+'Distance &amp; Bearing'!G10+'Distance &amp; Bearing'!G10+'Distance &amp; Bearing'!G20+'Distance &amp; Bearing'!K57</f>
        <v>4.6877094123879637</v>
      </c>
      <c r="E25" s="34"/>
      <c r="F25" s="58" t="s">
        <v>186</v>
      </c>
      <c r="G25" s="37" t="s">
        <v>81</v>
      </c>
      <c r="H25" s="33" t="s">
        <v>124</v>
      </c>
      <c r="I25" s="44">
        <f>'Distance &amp; Bearing'!R59+'Distance &amp; Bearing'!R20+'Distance &amp; Bearing'!R20+'Distance &amp; Bearing'!R22+'Distance &amp; Bearing'!L59</f>
        <v>4.8848626178279986</v>
      </c>
    </row>
    <row r="26" spans="1:10">
      <c r="A26" s="58" t="s">
        <v>174</v>
      </c>
      <c r="B26" s="37" t="s">
        <v>137</v>
      </c>
      <c r="C26" s="33" t="s">
        <v>138</v>
      </c>
      <c r="D26" s="44">
        <f>'Distance &amp; Bearing'!G57+'Distance &amp; Bearing'!G10+'Distance &amp; Bearing'!G10+'Distance &amp; Bearing'!G10+'Distance &amp; Bearing'!F57</f>
        <v>5.1608694588912485</v>
      </c>
      <c r="E26" s="34"/>
      <c r="F26" s="58" t="s">
        <v>187</v>
      </c>
      <c r="G26" s="37" t="s">
        <v>127</v>
      </c>
      <c r="H26" s="33" t="s">
        <v>128</v>
      </c>
      <c r="I26" s="44">
        <f>'Distance &amp; Bearing'!R59+'Distance &amp; Bearing'!R20+'Distance &amp; Bearing'!R20+'Distance &amp; Bearing'!R20+'Distance &amp; Bearing'!K59</f>
        <v>5.4129446465819164</v>
      </c>
    </row>
    <row r="27" spans="1:10">
      <c r="A27" s="58" t="s">
        <v>175</v>
      </c>
      <c r="B27" s="37" t="s">
        <v>63</v>
      </c>
      <c r="C27" s="33" t="s">
        <v>211</v>
      </c>
      <c r="D27" s="44">
        <f>'Distance &amp; Bearing'!G57+'Distance &amp; Bearing'!G10+'Distance &amp; Bearing'!F8+'Distance &amp; Bearing'!G8+'Distance &amp; Bearing'!G10+'Distance &amp; Bearing'!F57</f>
        <v>7.0622252870558633</v>
      </c>
      <c r="E27" s="56" t="s">
        <v>206</v>
      </c>
      <c r="F27" s="58" t="s">
        <v>188</v>
      </c>
      <c r="G27" s="37" t="s">
        <v>131</v>
      </c>
      <c r="H27" s="33" t="s">
        <v>132</v>
      </c>
      <c r="I27" s="44">
        <f>'Distance &amp; Bearing'!R59+'Distance &amp; Bearing'!R20+'Distance &amp; Bearing'!S20+'Distance &amp; Bearing'!S22+'Distance &amp; Bearing'!L59</f>
        <v>6.1208712218963335</v>
      </c>
    </row>
    <row r="28" spans="1:10">
      <c r="A28" s="33" t="s">
        <v>141</v>
      </c>
      <c r="B28" s="89" t="s">
        <v>199</v>
      </c>
      <c r="C28" s="64"/>
      <c r="D28" s="66">
        <v>30.423449999999999</v>
      </c>
      <c r="E28" s="67">
        <v>-97.909856000000005</v>
      </c>
      <c r="F28" s="58" t="s">
        <v>189</v>
      </c>
      <c r="G28" s="37" t="s">
        <v>135</v>
      </c>
      <c r="H28" s="33" t="s">
        <v>136</v>
      </c>
      <c r="I28" s="44">
        <f>'Distance &amp; Bearing'!R59+'Distance &amp; Bearing'!R20+'Distance &amp; Bearing'!R20+'Distance &amp; Bearing'!R20+'Distance &amp; Bearing'!R20+'Distance &amp; Bearing'!R22+'Distance &amp; Bearing'!L59</f>
        <v>7.5912953417152451</v>
      </c>
    </row>
    <row r="29" spans="1:10">
      <c r="A29" s="57" t="s">
        <v>143</v>
      </c>
      <c r="B29" s="37" t="s">
        <v>119</v>
      </c>
      <c r="C29" s="33" t="s">
        <v>144</v>
      </c>
      <c r="D29" s="44">
        <f>'Distance &amp; Bearing'!P51+'Distance &amp; Bearing'!Q30+'Distance &amp; Bearing'!Q30+'Distance &amp; Bearing'!P51</f>
        <v>2.4773884528520895</v>
      </c>
      <c r="E29" s="34"/>
      <c r="F29" s="58" t="s">
        <v>190</v>
      </c>
      <c r="G29" s="37" t="s">
        <v>63</v>
      </c>
      <c r="H29" s="33" t="s">
        <v>139</v>
      </c>
      <c r="I29" s="44">
        <f>'Distance &amp; Bearing'!R59+'Distance &amp; Bearing'!R20+'Distance &amp; Bearing'!V20+'Distance &amp; Bearing'!V22+'Distance &amp; Bearing'!L59</f>
        <v>7.1656076407116132</v>
      </c>
    </row>
    <row r="30" spans="1:10">
      <c r="A30" s="57" t="s">
        <v>146</v>
      </c>
      <c r="B30" s="37" t="s">
        <v>121</v>
      </c>
      <c r="C30" s="33" t="s">
        <v>212</v>
      </c>
      <c r="D30" s="44">
        <f>'Distance &amp; Bearing'!R51+'Distance &amp; Bearing'!S34+'Distance &amp; Bearing'!P36+'Distance &amp; Bearing'!P51</f>
        <v>2.5598505831720431</v>
      </c>
      <c r="E30" s="34"/>
      <c r="F30" s="33"/>
      <c r="G30" s="37"/>
      <c r="H30" s="33"/>
    </row>
    <row r="31" spans="1:10">
      <c r="A31" s="57" t="s">
        <v>148</v>
      </c>
      <c r="B31" s="37" t="s">
        <v>149</v>
      </c>
      <c r="C31" s="33" t="s">
        <v>213</v>
      </c>
      <c r="D31" s="44">
        <f>'Distance &amp; Bearing'!R51+'Distance &amp; Bearing'!Q34+'Distance &amp; Bearing'!R22+'Distance &amp; Bearing'!P22+'Distance &amp; Bearing'!P51</f>
        <v>3.5754631285299432</v>
      </c>
      <c r="E31" s="34"/>
      <c r="F31" s="33" t="s">
        <v>140</v>
      </c>
      <c r="G31" s="91" t="s">
        <v>201</v>
      </c>
      <c r="H31" s="64"/>
      <c r="I31" s="66">
        <v>30.416091999999999</v>
      </c>
      <c r="J31" s="66">
        <v>-97.906970000000001</v>
      </c>
    </row>
    <row r="32" spans="1:10">
      <c r="A32" s="57" t="s">
        <v>151</v>
      </c>
      <c r="B32" s="37" t="s">
        <v>81</v>
      </c>
      <c r="C32" s="33" t="s">
        <v>214</v>
      </c>
      <c r="D32" s="44">
        <f>'Distance &amp; Bearing'!R51+'Distance &amp; Bearing'!Q34+'Distance &amp; Bearing'!R36+'Distance &amp; Bearing'!P36+'Distance &amp; Bearing'!P36+'Distance &amp; Bearing'!P36+'Distance &amp; Bearing'!P51</f>
        <v>5.0643652598965971</v>
      </c>
      <c r="E32" s="34"/>
      <c r="F32" s="58" t="s">
        <v>191</v>
      </c>
      <c r="G32" s="37">
        <v>4.7</v>
      </c>
      <c r="H32" s="33" t="s">
        <v>142</v>
      </c>
      <c r="I32" s="44">
        <f>'Distance &amp; Bearing'!V61+'Distance &amp; Bearing'!V22+'Distance &amp; Bearing'!L61</f>
        <v>4.5186412704728696</v>
      </c>
    </row>
    <row r="33" spans="1:10">
      <c r="A33" s="57" t="s">
        <v>153</v>
      </c>
      <c r="B33" s="37" t="s">
        <v>129</v>
      </c>
      <c r="C33" s="33" t="s">
        <v>215</v>
      </c>
      <c r="D33" s="44">
        <f>'Distance &amp; Bearing'!R51+'Distance &amp; Bearing'!Q34+'Distance &amp; Bearing'!R22+'Distance &amp; Bearing'!R22+'Distance &amp; Bearing'!R22+'Distance &amp; Bearing'!L30+'Distance &amp; Bearing'!P51</f>
        <v>5.7538846442704106</v>
      </c>
      <c r="E33" s="34"/>
      <c r="F33" s="58" t="s">
        <v>192</v>
      </c>
      <c r="G33" s="37">
        <v>6.3</v>
      </c>
      <c r="H33" s="33" t="s">
        <v>145</v>
      </c>
      <c r="I33" s="44">
        <f>'Distance &amp; Bearing'!V61+'Distance &amp; Bearing'!V10+'Distance &amp; Bearing'!F61</f>
        <v>5.4519379694430015</v>
      </c>
    </row>
    <row r="34" spans="1:10">
      <c r="A34" s="33" t="s">
        <v>156</v>
      </c>
      <c r="B34" s="89" t="s">
        <v>200</v>
      </c>
      <c r="C34" s="64"/>
      <c r="D34" s="66">
        <v>30.415112000000001</v>
      </c>
      <c r="E34" s="66">
        <v>-97.906756000000001</v>
      </c>
      <c r="F34" s="58" t="s">
        <v>193</v>
      </c>
      <c r="G34" s="37">
        <v>7.1</v>
      </c>
      <c r="H34" s="33" t="s">
        <v>147</v>
      </c>
      <c r="I34" s="44">
        <f>'Distance &amp; Bearing'!V61+'Distance &amp; Bearing'!V22+'Distance &amp; Bearing'!V22+'Distance &amp; Bearing'!V34+'Distance &amp; Bearing'!R61</f>
        <v>7.1059063439148318</v>
      </c>
    </row>
    <row r="35" spans="1:10">
      <c r="A35" s="58" t="s">
        <v>176</v>
      </c>
      <c r="B35" s="37" t="s">
        <v>157</v>
      </c>
      <c r="C35" s="33" t="s">
        <v>158</v>
      </c>
      <c r="D35" s="44">
        <f>'Distance &amp; Bearing'!S45+'Distance &amp; Bearing'!V36+'Distance &amp; Bearing'!V34+'Distance &amp; Bearing'!R45</f>
        <v>2.6868102165805041</v>
      </c>
      <c r="E35" s="44"/>
      <c r="F35" s="58" t="s">
        <v>194</v>
      </c>
      <c r="G35" s="37">
        <v>8.4</v>
      </c>
      <c r="H35" s="33" t="s">
        <v>150</v>
      </c>
      <c r="I35" s="44">
        <f>'Distance &amp; Bearing'!V61+'Distance &amp; Bearing'!V10+'Distance &amp; Bearing'!V10+'Distance &amp; Bearing'!V34+'Distance &amp; Bearing'!R61</f>
        <v>8.0615036121015748</v>
      </c>
    </row>
    <row r="36" spans="1:10">
      <c r="A36" s="58" t="s">
        <v>177</v>
      </c>
      <c r="B36" s="37" t="s">
        <v>159</v>
      </c>
      <c r="C36" s="33" t="s">
        <v>160</v>
      </c>
      <c r="D36" s="44">
        <f>'Distance &amp; Bearing'!S45+'Distance &amp; Bearing'!V36+'Distance &amp; Bearing'!V22+'Distance &amp; Bearing'!L45</f>
        <v>4.5826133775739031</v>
      </c>
      <c r="E36" s="34"/>
      <c r="F36" s="58" t="s">
        <v>195</v>
      </c>
      <c r="G36" s="37">
        <v>9.5</v>
      </c>
      <c r="H36" s="33" t="s">
        <v>152</v>
      </c>
      <c r="I36" s="44">
        <f>'Distance &amp; Bearing'!V61+'Distance &amp; Bearing'!V10+'Distance &amp; Bearing'!V10+'Distance &amp; Bearing'!V22+'Distance &amp; Bearing'!L61</f>
        <v>9.9570815912576194</v>
      </c>
    </row>
    <row r="37" spans="1:10">
      <c r="A37" s="58" t="s">
        <v>178</v>
      </c>
      <c r="B37" s="37" t="s">
        <v>129</v>
      </c>
      <c r="C37" s="33" t="s">
        <v>161</v>
      </c>
      <c r="D37" s="44">
        <f>'Distance &amp; Bearing'!S45+'Distance &amp; Bearing'!V36+'Distance &amp; Bearing'!V10+'Distance &amp; Bearing'!F45</f>
        <v>5.5185575843654178</v>
      </c>
      <c r="E37" s="34"/>
      <c r="F37" s="58" t="s">
        <v>196</v>
      </c>
      <c r="G37" s="37">
        <v>12</v>
      </c>
      <c r="H37" s="33" t="s">
        <v>154</v>
      </c>
      <c r="I37" s="44">
        <f>'Distance &amp; Bearing'!V61+'Distance &amp; Bearing'!V10+'Distance &amp; Bearing'!V10+'Distance &amp; Bearing'!V10+'Distance &amp; Bearing'!F61</f>
        <v>10.890378290227751</v>
      </c>
    </row>
    <row r="38" spans="1:10">
      <c r="A38" s="58" t="s">
        <v>179</v>
      </c>
      <c r="B38" s="37">
        <v>5.9</v>
      </c>
      <c r="C38" s="33" t="s">
        <v>162</v>
      </c>
      <c r="D38" s="44">
        <f>'Distance &amp; Bearing'!S45+'Distance &amp; Bearing'!V36+'Distance &amp; Bearing'!V34+'Distance &amp; Bearing'!V34+'Distance &amp; Bearing'!V34+'Distance &amp; Bearing'!R45</f>
        <v>5.2840743620642172</v>
      </c>
      <c r="E38" s="34"/>
      <c r="F38" s="58" t="s">
        <v>197</v>
      </c>
      <c r="G38" s="37">
        <v>14.9</v>
      </c>
      <c r="H38" s="33" t="s">
        <v>155</v>
      </c>
      <c r="I38" s="44">
        <f>'Distance &amp; Bearing'!V61+'Distance &amp; Bearing'!V10+'Distance &amp; Bearing'!V10+'Distance &amp; Bearing'!V10+'Distance &amp; Bearing'!V10+'Distance &amp; Bearing'!V34+'Distance &amp; Bearing'!R61</f>
        <v>13.499943932886325</v>
      </c>
    </row>
    <row r="39" spans="1:10">
      <c r="A39" s="58" t="s">
        <v>180</v>
      </c>
      <c r="B39" s="37">
        <v>5.9</v>
      </c>
      <c r="C39" s="33" t="s">
        <v>163</v>
      </c>
      <c r="D39" s="44">
        <f>'Distance &amp; Bearing'!S45+'Distance &amp; Bearing'!V36+'Distance &amp; Bearing'!V22+'Distance &amp; Bearing'!S22+'Distance &amp; Bearing'!S34+'Distance &amp; Bearing'!R45</f>
        <v>6.2112382038230152</v>
      </c>
      <c r="E39" s="34"/>
      <c r="F39" s="58" t="s">
        <v>198</v>
      </c>
      <c r="G39" s="37">
        <v>14.4</v>
      </c>
      <c r="H39" s="33" t="s">
        <v>221</v>
      </c>
      <c r="I39" s="44">
        <f>'Distance &amp; Bearing'!V61+'Distance &amp; Bearing'!V20+'Distance &amp; Bearing'!C20+'Distance &amp; Bearing'!C20+'Distance &amp; Bearing'!K61</f>
        <v>8.9625773088056171</v>
      </c>
      <c r="J39" s="41" t="s">
        <v>209</v>
      </c>
    </row>
    <row r="40" spans="1:10" ht="16" customHeight="1">
      <c r="A40" s="58" t="s">
        <v>181</v>
      </c>
      <c r="B40" s="37">
        <v>7.9</v>
      </c>
      <c r="C40" s="33" t="s">
        <v>164</v>
      </c>
      <c r="D40" s="44">
        <f>'Distance &amp; Bearing'!S45+'Distance &amp; Bearing'!V36+'Distance &amp; Bearing'!V10+'Distance &amp; Bearing'!S10+'Distance &amp; Bearing'!S34+'Distance &amp; Bearing'!R45</f>
        <v>7.1748425537520966</v>
      </c>
      <c r="E40" s="34"/>
      <c r="F40" s="33"/>
      <c r="G40" s="37"/>
      <c r="H40" s="33"/>
    </row>
    <row r="41" spans="1:10" ht="16" customHeight="1">
      <c r="A41" s="58" t="s">
        <v>182</v>
      </c>
      <c r="B41" s="37">
        <v>9.5</v>
      </c>
      <c r="C41" s="33" t="s">
        <v>165</v>
      </c>
      <c r="D41" s="44">
        <f>'Distance &amp; Bearing'!S45+'Distance &amp; Bearing'!S10+'Distance &amp; Bearing'!S10+'Distance &amp; Bearing'!V36+'Distance &amp; Bearing'!V34+'Distance &amp; Bearing'!S34+'Distance &amp; Bearing'!S34+'Distance &amp; Bearing'!R45</f>
        <v>8.8216987156226523</v>
      </c>
      <c r="E41" s="34"/>
      <c r="F41" s="63"/>
      <c r="G41" s="37"/>
      <c r="H41" s="33"/>
    </row>
    <row r="42" spans="1:10" ht="16" customHeight="1">
      <c r="A42" s="58" t="s">
        <v>183</v>
      </c>
      <c r="B42" s="37">
        <v>11.1</v>
      </c>
      <c r="C42" s="33" t="s">
        <v>166</v>
      </c>
      <c r="D42" s="44">
        <f>'Distance &amp; Bearing'!S45+'Distance &amp; Bearing'!V36+'Distance &amp; Bearing'!V10+'Distance &amp; Bearing'!V10+'Distance &amp; Bearing'!V34+'Distance &amp; Bearing'!S34+'Distance &amp; Bearing'!S34+'Distance &amp; Bearing'!R45</f>
        <v>9.8464211468837703</v>
      </c>
      <c r="E42" s="34"/>
      <c r="F42" s="63"/>
      <c r="G42" s="37"/>
      <c r="H42" s="33"/>
    </row>
    <row r="43" spans="1:10" ht="16" customHeight="1">
      <c r="A43" s="58" t="s">
        <v>184</v>
      </c>
      <c r="B43" s="37">
        <v>12.8</v>
      </c>
      <c r="C43" s="33" t="s">
        <v>167</v>
      </c>
      <c r="D43" s="44">
        <f>'Distance &amp; Bearing'!S45+'Distance &amp; Bearing'!V36+'Distance &amp; Bearing'!V10+'Distance &amp; Bearing'!S10+'Distance &amp; Bearing'!V36+'Distance &amp; Bearing'!V10+'Distance &amp; Bearing'!S10+'Distance &amp; Bearing'!S34+'Distance &amp; Bearing'!R45</f>
        <v>12.628503495682963</v>
      </c>
      <c r="E43" s="34"/>
      <c r="F43" s="63"/>
      <c r="G43" s="37"/>
      <c r="H43" s="33"/>
    </row>
    <row r="44" spans="1:10" ht="16" customHeight="1">
      <c r="A44" s="61"/>
      <c r="B44" s="37"/>
      <c r="C44" s="33"/>
      <c r="D44" s="34"/>
      <c r="E44" s="34"/>
      <c r="F44" s="33"/>
      <c r="G44" s="37"/>
      <c r="H44" s="33"/>
    </row>
    <row r="45" spans="1:10" ht="16" customHeight="1">
      <c r="F45" s="33"/>
      <c r="G45" s="37"/>
      <c r="H45" s="33"/>
    </row>
    <row r="46" spans="1:10" ht="16" customHeight="1">
      <c r="F46" s="33"/>
      <c r="G46" s="37"/>
      <c r="H46" s="33"/>
    </row>
    <row r="47" spans="1:10" ht="16" customHeight="1">
      <c r="F47" s="33"/>
      <c r="G47" s="37"/>
      <c r="H47" s="33"/>
    </row>
    <row r="48" spans="1:10" ht="16" customHeight="1">
      <c r="F48" s="33"/>
      <c r="G48" s="37"/>
      <c r="H48" s="33"/>
    </row>
    <row r="49" spans="6:8">
      <c r="F49" s="33"/>
      <c r="G49" s="37"/>
      <c r="H49" s="33"/>
    </row>
  </sheetData>
  <phoneticPr fontId="26" type="noConversion"/>
  <printOptions horizontalCentered="1" verticalCentered="1"/>
  <pageMargins left="0.5" right="0.5" top="0.5" bottom="0.5" header="0.5" footer="0.5"/>
  <pageSetup scale="79" orientation="landscape" horizontalDpi="4294967292" verticalDpi="4294967292"/>
  <extLst>
    <ext xmlns:mx="http://schemas.microsoft.com/office/mac/excel/2008/main" uri="{64002731-A6B0-56B0-2670-7721B7C09600}">
      <mx:PLV Mode="0" OnePage="0" WScale="8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A24" sqref="A24"/>
    </sheetView>
  </sheetViews>
  <sheetFormatPr baseColWidth="10" defaultRowHeight="23" x14ac:dyDescent="0"/>
  <cols>
    <col min="1" max="3" width="22" style="25" customWidth="1"/>
  </cols>
  <sheetData>
    <row r="1" spans="1:12">
      <c r="B1" s="27" t="s">
        <v>43</v>
      </c>
      <c r="D1" t="s">
        <v>42</v>
      </c>
    </row>
    <row r="2" spans="1:12">
      <c r="A2" s="20" t="s">
        <v>37</v>
      </c>
      <c r="B2" s="20" t="s">
        <v>38</v>
      </c>
      <c r="C2" s="20" t="s">
        <v>39</v>
      </c>
    </row>
    <row r="3" spans="1:12">
      <c r="A3" s="21" t="s">
        <v>28</v>
      </c>
      <c r="B3" s="22">
        <v>30.442874</v>
      </c>
      <c r="C3" s="22">
        <v>-97.921453999999997</v>
      </c>
    </row>
    <row r="4" spans="1:12">
      <c r="A4" s="21" t="s">
        <v>25</v>
      </c>
      <c r="B4" s="22">
        <v>30.442834000000001</v>
      </c>
      <c r="C4" s="22">
        <v>-97.933121999999997</v>
      </c>
    </row>
    <row r="5" spans="1:12">
      <c r="A5" s="21" t="s">
        <v>26</v>
      </c>
      <c r="B5" s="22">
        <v>30.439302000000001</v>
      </c>
      <c r="C5" s="22">
        <v>-97.930475000000001</v>
      </c>
    </row>
    <row r="6" spans="1:12">
      <c r="A6" s="26" t="s">
        <v>41</v>
      </c>
      <c r="B6" s="22">
        <v>30.438773000000001</v>
      </c>
      <c r="C6" s="22">
        <v>-97.923045000000002</v>
      </c>
    </row>
    <row r="7" spans="1:12">
      <c r="A7" s="26" t="s">
        <v>40</v>
      </c>
      <c r="B7" s="22">
        <v>30.437638</v>
      </c>
      <c r="C7" s="22">
        <v>-97.920766</v>
      </c>
    </row>
    <row r="8" spans="1:12">
      <c r="A8" s="21" t="s">
        <v>27</v>
      </c>
      <c r="B8" s="22">
        <v>30.436966000000002</v>
      </c>
      <c r="C8" s="22">
        <v>-97.924225000000007</v>
      </c>
    </row>
    <row r="9" spans="1:12">
      <c r="A9" s="21" t="s">
        <v>24</v>
      </c>
      <c r="B9" s="22">
        <v>30.434239999999999</v>
      </c>
      <c r="C9" s="22">
        <v>-97.920316</v>
      </c>
      <c r="D9" s="8" t="s">
        <v>2</v>
      </c>
      <c r="E9" s="2">
        <v>30.434263999999999</v>
      </c>
      <c r="F9" s="2">
        <v>-97.920272999999995</v>
      </c>
      <c r="G9" s="8" t="s">
        <v>3</v>
      </c>
      <c r="H9" s="2">
        <v>30.434439000000001</v>
      </c>
      <c r="I9" s="2">
        <v>-97.920484000000002</v>
      </c>
      <c r="J9" s="8" t="s">
        <v>8</v>
      </c>
      <c r="K9" s="2">
        <v>30.434305999999999</v>
      </c>
      <c r="L9" s="2">
        <v>-97.920361</v>
      </c>
    </row>
    <row r="10" spans="1:12">
      <c r="A10" s="21" t="s">
        <v>29</v>
      </c>
      <c r="B10" s="22">
        <v>30.422571999999999</v>
      </c>
      <c r="C10" s="22">
        <v>-97.901707999999999</v>
      </c>
    </row>
    <row r="11" spans="1:12">
      <c r="A11" s="23" t="s">
        <v>23</v>
      </c>
      <c r="B11" s="24">
        <v>30.4002235100393</v>
      </c>
      <c r="C11" s="22">
        <v>-97.900455281418203</v>
      </c>
    </row>
    <row r="12" spans="1:12">
      <c r="A12" s="21" t="s">
        <v>22</v>
      </c>
      <c r="B12" s="22">
        <v>30.407164000000002</v>
      </c>
      <c r="C12" s="22">
        <v>-97.907771999999994</v>
      </c>
      <c r="D12" s="8" t="s">
        <v>1</v>
      </c>
      <c r="E12" s="2">
        <v>30.407149</v>
      </c>
      <c r="F12" s="2">
        <v>-97.907810999999995</v>
      </c>
    </row>
    <row r="13" spans="1:12">
      <c r="A13" s="21" t="s">
        <v>30</v>
      </c>
      <c r="B13" s="22">
        <v>30.399794</v>
      </c>
      <c r="C13" s="22">
        <v>-97.902373999999995</v>
      </c>
      <c r="D13" s="8" t="s">
        <v>0</v>
      </c>
      <c r="E13" s="2">
        <v>30.399819999999998</v>
      </c>
      <c r="F13" s="2">
        <v>-97.902439000000001</v>
      </c>
    </row>
    <row r="16" spans="1:12">
      <c r="B16" s="30" t="s">
        <v>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H5" sqref="H5"/>
    </sheetView>
  </sheetViews>
  <sheetFormatPr baseColWidth="10" defaultRowHeight="15" customHeight="1" x14ac:dyDescent="0"/>
  <cols>
    <col min="4" max="4" width="35.33203125" customWidth="1"/>
    <col min="5" max="5" width="12.5" customWidth="1"/>
  </cols>
  <sheetData>
    <row r="1" spans="1:6" ht="15" customHeight="1">
      <c r="A1" s="96" t="s">
        <v>223</v>
      </c>
      <c r="B1" s="97"/>
      <c r="C1" s="97"/>
      <c r="D1" s="97"/>
    </row>
    <row r="2" spans="1:6" ht="15" customHeight="1">
      <c r="A2" s="97"/>
      <c r="B2" s="97"/>
      <c r="C2" s="97"/>
      <c r="D2" s="97"/>
    </row>
    <row r="3" spans="1:6" ht="15" customHeight="1">
      <c r="A3" s="103" t="s">
        <v>224</v>
      </c>
      <c r="B3" s="97"/>
      <c r="C3" s="97"/>
      <c r="D3" s="98" t="s">
        <v>225</v>
      </c>
    </row>
    <row r="4" spans="1:6" ht="15" customHeight="1">
      <c r="A4" s="99" t="s">
        <v>226</v>
      </c>
      <c r="B4" s="99" t="s">
        <v>227</v>
      </c>
      <c r="C4" s="99" t="s">
        <v>228</v>
      </c>
      <c r="D4" s="99" t="s">
        <v>229</v>
      </c>
      <c r="E4" s="105" t="s">
        <v>341</v>
      </c>
      <c r="F4" s="105" t="s">
        <v>342</v>
      </c>
    </row>
    <row r="5" spans="1:6" ht="15" customHeight="1">
      <c r="A5" s="100" t="s">
        <v>230</v>
      </c>
      <c r="B5" s="100" t="s">
        <v>231</v>
      </c>
      <c r="C5" s="100" t="s">
        <v>232</v>
      </c>
      <c r="D5" s="101">
        <v>42359</v>
      </c>
      <c r="E5">
        <f>LEFT(B5,2)+RIGHT(B5,LEN(B5)-3)/60</f>
        <v>30.399083333333333</v>
      </c>
      <c r="F5">
        <f>LEFT(C5,2)+RIGHT(C5,LEN(C5)-3)/60</f>
        <v>97.912450000000007</v>
      </c>
    </row>
    <row r="6" spans="1:6" ht="15" customHeight="1">
      <c r="A6" s="100" t="s">
        <v>233</v>
      </c>
      <c r="B6" s="100" t="s">
        <v>234</v>
      </c>
      <c r="C6" s="100" t="s">
        <v>235</v>
      </c>
      <c r="D6" s="101">
        <v>42531</v>
      </c>
      <c r="E6">
        <f t="shared" ref="E6:E39" si="0">LEFT(B6,2)+RIGHT(B6,LEN(B6)-3)/60</f>
        <v>30.400549999999999</v>
      </c>
      <c r="F6">
        <f t="shared" ref="F6:F39" si="1">LEFT(C6,2)+RIGHT(C6,LEN(C6)-3)/60</f>
        <v>97.912933333333328</v>
      </c>
    </row>
    <row r="7" spans="1:6" ht="15" customHeight="1">
      <c r="A7" s="100" t="s">
        <v>236</v>
      </c>
      <c r="B7" s="100" t="s">
        <v>237</v>
      </c>
      <c r="C7" s="100" t="s">
        <v>238</v>
      </c>
      <c r="D7" s="101">
        <v>42359</v>
      </c>
      <c r="E7">
        <f t="shared" si="0"/>
        <v>30.422249999999998</v>
      </c>
      <c r="F7">
        <f t="shared" si="1"/>
        <v>97.904983333333334</v>
      </c>
    </row>
    <row r="8" spans="1:6" ht="15" customHeight="1">
      <c r="A8" s="100" t="s">
        <v>239</v>
      </c>
      <c r="B8" s="100" t="s">
        <v>240</v>
      </c>
      <c r="C8" s="100" t="s">
        <v>241</v>
      </c>
      <c r="D8" s="101">
        <v>42359</v>
      </c>
      <c r="E8">
        <f t="shared" si="0"/>
        <v>30.434000000000001</v>
      </c>
      <c r="F8">
        <f t="shared" si="1"/>
        <v>97.919783333333328</v>
      </c>
    </row>
    <row r="9" spans="1:6" ht="15" customHeight="1">
      <c r="A9" s="100" t="s">
        <v>242</v>
      </c>
      <c r="B9" s="100" t="s">
        <v>243</v>
      </c>
      <c r="C9" s="100" t="s">
        <v>244</v>
      </c>
      <c r="D9" s="100" t="s">
        <v>245</v>
      </c>
      <c r="E9">
        <f t="shared" si="0"/>
        <v>30.440716666666667</v>
      </c>
      <c r="F9">
        <f t="shared" si="1"/>
        <v>97.930383333333339</v>
      </c>
    </row>
    <row r="10" spans="1:6" ht="15" customHeight="1">
      <c r="A10" s="100" t="s">
        <v>246</v>
      </c>
      <c r="B10" s="100" t="s">
        <v>247</v>
      </c>
      <c r="C10" s="100" t="s">
        <v>248</v>
      </c>
      <c r="D10" s="100" t="s">
        <v>249</v>
      </c>
      <c r="E10">
        <f t="shared" si="0"/>
        <v>30.436983333333334</v>
      </c>
      <c r="F10">
        <f t="shared" si="1"/>
        <v>97.947249999999997</v>
      </c>
    </row>
    <row r="11" spans="1:6" ht="15" customHeight="1">
      <c r="A11" s="100" t="s">
        <v>250</v>
      </c>
      <c r="B11" s="100" t="s">
        <v>251</v>
      </c>
      <c r="C11" s="100" t="s">
        <v>252</v>
      </c>
      <c r="D11" s="100" t="s">
        <v>253</v>
      </c>
      <c r="E11">
        <f t="shared" si="0"/>
        <v>30.427350000000001</v>
      </c>
      <c r="F11">
        <f t="shared" si="1"/>
        <v>97.973150000000004</v>
      </c>
    </row>
    <row r="12" spans="1:6" ht="15" customHeight="1">
      <c r="A12" s="100" t="s">
        <v>254</v>
      </c>
      <c r="B12" s="100" t="s">
        <v>255</v>
      </c>
      <c r="C12" s="100" t="s">
        <v>256</v>
      </c>
      <c r="D12" s="102"/>
      <c r="E12">
        <f t="shared" si="0"/>
        <v>30.417233333333332</v>
      </c>
      <c r="F12">
        <f t="shared" si="1"/>
        <v>97.949466666666666</v>
      </c>
    </row>
    <row r="13" spans="1:6" ht="15" customHeight="1">
      <c r="A13" s="100" t="s">
        <v>257</v>
      </c>
      <c r="B13" s="100" t="s">
        <v>258</v>
      </c>
      <c r="C13" s="100" t="s">
        <v>259</v>
      </c>
      <c r="D13" s="100" t="s">
        <v>260</v>
      </c>
      <c r="E13">
        <f t="shared" si="0"/>
        <v>30.406016666666666</v>
      </c>
      <c r="F13">
        <f t="shared" si="1"/>
        <v>97.93686666666666</v>
      </c>
    </row>
    <row r="14" spans="1:6" ht="15" customHeight="1">
      <c r="A14" s="100" t="s">
        <v>261</v>
      </c>
      <c r="B14" s="100" t="s">
        <v>262</v>
      </c>
      <c r="C14" s="100" t="s">
        <v>263</v>
      </c>
      <c r="D14" s="102"/>
      <c r="E14">
        <f t="shared" si="0"/>
        <v>30.394400000000001</v>
      </c>
      <c r="F14">
        <f t="shared" si="1"/>
        <v>97.959266666666664</v>
      </c>
    </row>
    <row r="15" spans="1:6" ht="15" customHeight="1">
      <c r="A15" s="100" t="s">
        <v>264</v>
      </c>
      <c r="B15" s="100" t="s">
        <v>265</v>
      </c>
      <c r="C15" s="100" t="s">
        <v>266</v>
      </c>
      <c r="D15" s="100" t="s">
        <v>253</v>
      </c>
      <c r="E15">
        <f t="shared" si="0"/>
        <v>30.396433333333334</v>
      </c>
      <c r="F15">
        <f t="shared" si="1"/>
        <v>97.956000000000003</v>
      </c>
    </row>
    <row r="16" spans="1:6" ht="15" customHeight="1">
      <c r="A16" s="100" t="s">
        <v>267</v>
      </c>
      <c r="B16" s="100" t="s">
        <v>268</v>
      </c>
      <c r="C16" s="100" t="s">
        <v>269</v>
      </c>
      <c r="D16" s="101">
        <v>42359</v>
      </c>
      <c r="E16">
        <f t="shared" si="0"/>
        <v>30.391066666666667</v>
      </c>
      <c r="F16">
        <f t="shared" si="1"/>
        <v>97.973733333333328</v>
      </c>
    </row>
    <row r="17" spans="1:6" ht="15" customHeight="1">
      <c r="A17" s="100" t="s">
        <v>270</v>
      </c>
      <c r="B17" s="100" t="s">
        <v>271</v>
      </c>
      <c r="C17" s="100" t="s">
        <v>272</v>
      </c>
      <c r="D17" s="102"/>
      <c r="E17">
        <f t="shared" si="0"/>
        <v>30.38335</v>
      </c>
      <c r="F17">
        <f t="shared" si="1"/>
        <v>97.980900000000005</v>
      </c>
    </row>
    <row r="18" spans="1:6" ht="15" customHeight="1">
      <c r="A18" s="100" t="s">
        <v>273</v>
      </c>
      <c r="B18" s="100" t="s">
        <v>274</v>
      </c>
      <c r="C18" s="100" t="s">
        <v>275</v>
      </c>
      <c r="D18" s="102"/>
      <c r="E18">
        <f t="shared" si="0"/>
        <v>30.374916666666667</v>
      </c>
      <c r="F18">
        <f t="shared" si="1"/>
        <v>97.997749999999996</v>
      </c>
    </row>
    <row r="19" spans="1:6" ht="15" customHeight="1">
      <c r="A19" s="100" t="s">
        <v>276</v>
      </c>
      <c r="B19" s="100" t="s">
        <v>277</v>
      </c>
      <c r="C19" s="100" t="s">
        <v>278</v>
      </c>
      <c r="D19" s="100" t="s">
        <v>279</v>
      </c>
      <c r="E19">
        <f t="shared" si="0"/>
        <v>30.371449999999999</v>
      </c>
      <c r="F19">
        <f t="shared" si="1"/>
        <v>98.010933333333327</v>
      </c>
    </row>
    <row r="20" spans="1:6" ht="15" customHeight="1">
      <c r="A20" s="100" t="s">
        <v>280</v>
      </c>
      <c r="B20" s="100" t="s">
        <v>281</v>
      </c>
      <c r="C20" s="100" t="s">
        <v>282</v>
      </c>
      <c r="D20" s="102"/>
      <c r="E20">
        <f t="shared" si="0"/>
        <v>30.381533333333334</v>
      </c>
      <c r="F20">
        <f t="shared" si="1"/>
        <v>98.018016666666668</v>
      </c>
    </row>
    <row r="21" spans="1:6" ht="15" customHeight="1">
      <c r="A21" s="100" t="s">
        <v>283</v>
      </c>
      <c r="B21" s="100" t="s">
        <v>284</v>
      </c>
      <c r="C21" s="100" t="s">
        <v>285</v>
      </c>
      <c r="D21" s="102"/>
      <c r="E21">
        <f t="shared" si="0"/>
        <v>30.389583333333334</v>
      </c>
      <c r="F21">
        <f t="shared" si="1"/>
        <v>98.009383333333332</v>
      </c>
    </row>
    <row r="22" spans="1:6" ht="15" customHeight="1">
      <c r="A22" s="100" t="s">
        <v>286</v>
      </c>
      <c r="B22" s="100" t="s">
        <v>287</v>
      </c>
      <c r="C22" s="100" t="s">
        <v>288</v>
      </c>
      <c r="D22" s="102"/>
      <c r="E22">
        <f t="shared" si="0"/>
        <v>30.399383333333333</v>
      </c>
      <c r="F22">
        <f t="shared" si="1"/>
        <v>97.991866666666667</v>
      </c>
    </row>
    <row r="23" spans="1:6" ht="15" customHeight="1">
      <c r="A23" s="100" t="s">
        <v>289</v>
      </c>
      <c r="B23" s="100" t="s">
        <v>290</v>
      </c>
      <c r="C23" s="100" t="s">
        <v>291</v>
      </c>
      <c r="D23" s="100" t="s">
        <v>292</v>
      </c>
      <c r="E23">
        <f t="shared" si="0"/>
        <v>30.409666666666666</v>
      </c>
      <c r="F23">
        <f t="shared" si="1"/>
        <v>97.982833333333332</v>
      </c>
    </row>
    <row r="24" spans="1:6" ht="15" customHeight="1">
      <c r="A24" s="100" t="s">
        <v>293</v>
      </c>
      <c r="B24" s="100" t="s">
        <v>294</v>
      </c>
      <c r="C24" s="100" t="s">
        <v>295</v>
      </c>
      <c r="D24" s="102"/>
      <c r="E24">
        <f t="shared" si="0"/>
        <v>30.412949999999999</v>
      </c>
      <c r="F24">
        <f t="shared" si="1"/>
        <v>97.994716666666662</v>
      </c>
    </row>
    <row r="25" spans="1:6" ht="15" customHeight="1">
      <c r="A25" s="100" t="s">
        <v>296</v>
      </c>
      <c r="B25" s="102"/>
      <c r="C25" s="102"/>
      <c r="D25" s="102"/>
      <c r="E25" t="e">
        <f t="shared" si="0"/>
        <v>#VALUE!</v>
      </c>
      <c r="F25" t="e">
        <f t="shared" si="1"/>
        <v>#VALUE!</v>
      </c>
    </row>
    <row r="26" spans="1:6" ht="15" customHeight="1">
      <c r="A26" s="100" t="s">
        <v>297</v>
      </c>
      <c r="B26" s="100" t="s">
        <v>298</v>
      </c>
      <c r="C26" s="100" t="s">
        <v>299</v>
      </c>
      <c r="D26" s="100" t="s">
        <v>300</v>
      </c>
      <c r="E26">
        <f t="shared" si="0"/>
        <v>30.414666666666665</v>
      </c>
      <c r="F26">
        <f t="shared" si="1"/>
        <v>98.027633333333327</v>
      </c>
    </row>
    <row r="27" spans="1:6" ht="15" customHeight="1">
      <c r="A27" s="100" t="s">
        <v>301</v>
      </c>
      <c r="B27" s="100" t="s">
        <v>302</v>
      </c>
      <c r="C27" s="100" t="s">
        <v>303</v>
      </c>
      <c r="D27" s="102"/>
      <c r="E27">
        <f t="shared" si="0"/>
        <v>30.422916666666666</v>
      </c>
      <c r="F27">
        <f t="shared" si="1"/>
        <v>98.03861666666667</v>
      </c>
    </row>
    <row r="28" spans="1:6" ht="15" customHeight="1">
      <c r="A28" s="100" t="s">
        <v>304</v>
      </c>
      <c r="B28" s="102"/>
      <c r="C28" s="102"/>
      <c r="D28" s="102"/>
      <c r="E28" t="e">
        <f t="shared" si="0"/>
        <v>#VALUE!</v>
      </c>
      <c r="F28" t="e">
        <f t="shared" si="1"/>
        <v>#VALUE!</v>
      </c>
    </row>
    <row r="29" spans="1:6" ht="15" customHeight="1">
      <c r="A29" s="100" t="s">
        <v>305</v>
      </c>
      <c r="B29" s="100" t="s">
        <v>306</v>
      </c>
      <c r="C29" s="100" t="s">
        <v>307</v>
      </c>
      <c r="D29" s="102"/>
      <c r="E29">
        <f t="shared" si="0"/>
        <v>30.445250000000001</v>
      </c>
      <c r="F29">
        <f t="shared" si="1"/>
        <v>98.018766666666664</v>
      </c>
    </row>
    <row r="30" spans="1:6" ht="15" customHeight="1">
      <c r="A30" s="100" t="s">
        <v>308</v>
      </c>
      <c r="B30" s="100" t="s">
        <v>309</v>
      </c>
      <c r="C30" s="100" t="s">
        <v>310</v>
      </c>
      <c r="D30" s="102"/>
      <c r="E30">
        <f t="shared" si="0"/>
        <v>30.452166666666667</v>
      </c>
      <c r="F30">
        <f t="shared" si="1"/>
        <v>98.005283333333338</v>
      </c>
    </row>
    <row r="31" spans="1:6" ht="15" customHeight="1">
      <c r="A31" s="100" t="s">
        <v>311</v>
      </c>
      <c r="B31" s="100" t="s">
        <v>312</v>
      </c>
      <c r="C31" s="100" t="s">
        <v>313</v>
      </c>
      <c r="D31" s="100" t="s">
        <v>314</v>
      </c>
      <c r="E31">
        <f t="shared" si="0"/>
        <v>30.463000000000001</v>
      </c>
      <c r="F31">
        <f t="shared" si="1"/>
        <v>97.999549999999999</v>
      </c>
    </row>
    <row r="32" spans="1:6" ht="15" customHeight="1">
      <c r="A32" s="100" t="s">
        <v>315</v>
      </c>
      <c r="B32" s="100" t="s">
        <v>316</v>
      </c>
      <c r="C32" s="100" t="s">
        <v>317</v>
      </c>
      <c r="D32" s="101">
        <v>42359</v>
      </c>
      <c r="E32">
        <f t="shared" si="0"/>
        <v>30.437066666666666</v>
      </c>
      <c r="F32">
        <f t="shared" si="1"/>
        <v>97.924599999999998</v>
      </c>
    </row>
    <row r="33" spans="1:6" ht="15" customHeight="1">
      <c r="A33" s="100" t="s">
        <v>318</v>
      </c>
      <c r="B33" s="100" t="s">
        <v>319</v>
      </c>
      <c r="C33" s="100" t="s">
        <v>320</v>
      </c>
      <c r="D33" s="101">
        <v>42359</v>
      </c>
      <c r="E33">
        <f t="shared" si="0"/>
        <v>30.442283333333332</v>
      </c>
      <c r="F33">
        <f t="shared" si="1"/>
        <v>97.920833333333334</v>
      </c>
    </row>
    <row r="34" spans="1:6" ht="15" customHeight="1">
      <c r="A34" s="100" t="s">
        <v>321</v>
      </c>
      <c r="B34" s="100" t="s">
        <v>322</v>
      </c>
      <c r="C34" s="100" t="s">
        <v>323</v>
      </c>
      <c r="D34" s="100" t="s">
        <v>324</v>
      </c>
      <c r="E34">
        <f t="shared" si="0"/>
        <v>30.423249999999999</v>
      </c>
      <c r="F34">
        <f t="shared" si="1"/>
        <v>97.902383333333333</v>
      </c>
    </row>
    <row r="35" spans="1:6" ht="15" customHeight="1">
      <c r="A35" s="104" t="s">
        <v>325</v>
      </c>
      <c r="B35" s="104" t="s">
        <v>326</v>
      </c>
      <c r="C35" s="104" t="s">
        <v>327</v>
      </c>
      <c r="D35" s="104" t="s">
        <v>328</v>
      </c>
      <c r="E35">
        <f t="shared" si="0"/>
        <v>30.398533333333333</v>
      </c>
      <c r="F35">
        <f t="shared" si="1"/>
        <v>97.899249999999995</v>
      </c>
    </row>
    <row r="36" spans="1:6" ht="15" customHeight="1">
      <c r="A36" s="104" t="s">
        <v>329</v>
      </c>
      <c r="B36" s="104" t="s">
        <v>330</v>
      </c>
      <c r="C36" s="104" t="s">
        <v>331</v>
      </c>
      <c r="D36" s="104" t="s">
        <v>328</v>
      </c>
      <c r="E36">
        <f t="shared" si="0"/>
        <v>30.404283333333332</v>
      </c>
      <c r="F36">
        <f t="shared" si="1"/>
        <v>97.893333333333331</v>
      </c>
    </row>
    <row r="37" spans="1:6" ht="15" customHeight="1">
      <c r="A37" s="104" t="s">
        <v>332</v>
      </c>
      <c r="B37" s="104" t="s">
        <v>333</v>
      </c>
      <c r="C37" s="104" t="s">
        <v>334</v>
      </c>
      <c r="D37" s="104" t="s">
        <v>328</v>
      </c>
      <c r="E37">
        <f t="shared" si="0"/>
        <v>30.412050000000001</v>
      </c>
      <c r="F37">
        <f t="shared" si="1"/>
        <v>97.910666666666671</v>
      </c>
    </row>
    <row r="38" spans="1:6" ht="15" customHeight="1">
      <c r="A38" s="104" t="s">
        <v>335</v>
      </c>
      <c r="B38" s="104" t="s">
        <v>336</v>
      </c>
      <c r="C38" s="104" t="s">
        <v>337</v>
      </c>
      <c r="D38" s="104" t="s">
        <v>328</v>
      </c>
      <c r="E38">
        <f t="shared" si="0"/>
        <v>30.407966666666667</v>
      </c>
      <c r="F38">
        <f t="shared" si="1"/>
        <v>97.902166666666673</v>
      </c>
    </row>
    <row r="39" spans="1:6" ht="15" customHeight="1">
      <c r="A39" s="104" t="s">
        <v>338</v>
      </c>
      <c r="B39" s="104" t="s">
        <v>339</v>
      </c>
      <c r="C39" s="104" t="s">
        <v>340</v>
      </c>
      <c r="D39" s="104" t="s">
        <v>328</v>
      </c>
      <c r="E39">
        <f t="shared" si="0"/>
        <v>30.405666666666665</v>
      </c>
      <c r="F39">
        <f t="shared" si="1"/>
        <v>97.903499999999994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Map</vt:lpstr>
      <vt:lpstr>Distance &amp; Bearing</vt:lpstr>
      <vt:lpstr>2018 Course Card</vt:lpstr>
      <vt:lpstr>2018 GPS Mark Locations</vt:lpstr>
      <vt:lpstr>2016 GPS Mark Locations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Pierce</dc:creator>
  <cp:lastModifiedBy>Edward Pierce</cp:lastModifiedBy>
  <cp:lastPrinted>2019-01-01T14:50:52Z</cp:lastPrinted>
  <dcterms:created xsi:type="dcterms:W3CDTF">2018-01-12T15:20:40Z</dcterms:created>
  <dcterms:modified xsi:type="dcterms:W3CDTF">2020-09-20T14:07:38Z</dcterms:modified>
</cp:coreProperties>
</file>